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4" lowestEdited="4" rupBuild="4506"/><workbookPr defaultThemeVersion="124226"/><bookViews><workbookView xWindow="-15" yWindow="-15" windowWidth="8865" windowHeight="7425" tabRatio="676"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25725"/></workbook>
</file>

<file path=xl/calcChain.xml><?xml version="1.0" encoding="utf-8"?>
<calcChain xmlns="http://schemas.openxmlformats.org/spreadsheetml/2006/main">
  <c r="M129" i="1"/>
  <c r="L129"/>
  <c r="K129"/>
  <c r="I213" i="2"/>
  <c r="K213"/>
  <c r="L213"/>
  <c r="I214"/>
  <c r="K214"/>
  <c r="L214"/>
  <c r="I215"/>
  <c r="K215"/>
  <c r="L215"/>
  <c r="G135" i="1" l="1"/>
  <c r="H135"/>
  <c r="I135"/>
  <c r="J135"/>
  <c r="L120"/>
  <c r="M120"/>
  <c r="L115"/>
  <c r="M115"/>
  <c r="L108"/>
  <c r="M108"/>
  <c r="K120"/>
  <c r="K115"/>
  <c r="K108"/>
  <c r="E8" i="8"/>
  <c r="U2" i="4"/>
  <c r="E8" s="1"/>
  <c r="H88" i="8"/>
  <c r="G88"/>
  <c r="F88"/>
  <c r="E88"/>
  <c r="D88"/>
  <c r="C88"/>
  <c r="H87"/>
  <c r="G87"/>
  <c r="F87"/>
  <c r="E87"/>
  <c r="D87"/>
  <c r="C87"/>
  <c r="H86"/>
  <c r="G86"/>
  <c r="F86"/>
  <c r="E86"/>
  <c r="D86"/>
  <c r="C86"/>
  <c r="X79"/>
  <c r="W79"/>
  <c r="U79"/>
  <c r="H72"/>
  <c r="G72"/>
  <c r="F72"/>
  <c r="E72"/>
  <c r="D72"/>
  <c r="C72"/>
  <c r="I88"/>
  <c r="P87"/>
  <c r="N87"/>
  <c r="L87"/>
  <c r="J87"/>
  <c r="M86"/>
  <c r="I86"/>
  <c r="Z62"/>
  <c r="T79" s="1"/>
  <c r="Y62"/>
  <c r="S79" s="1"/>
  <c r="X62"/>
  <c r="W62"/>
  <c r="U62"/>
  <c r="T62"/>
  <c r="Q62"/>
  <c r="P62"/>
  <c r="O62"/>
  <c r="N62"/>
  <c r="M62"/>
  <c r="L62"/>
  <c r="K62"/>
  <c r="J62"/>
  <c r="H62"/>
  <c r="G62"/>
  <c r="F62"/>
  <c r="E62"/>
  <c r="D62"/>
  <c r="C62"/>
  <c r="J2"/>
  <c r="G2" i="6"/>
  <c r="A6" i="2"/>
  <c r="A215" s="1"/>
  <c r="A26" i="6" s="1"/>
  <c r="E4"/>
  <c r="F4"/>
  <c r="G4"/>
  <c r="H4"/>
  <c r="I4"/>
  <c r="J4"/>
  <c r="K4"/>
  <c r="L4"/>
  <c r="M4"/>
  <c r="N4"/>
  <c r="D4"/>
  <c r="A37" i="2" l="1"/>
  <c r="K7" i="3" s="1"/>
  <c r="A213" i="2"/>
  <c r="A24" i="6" s="1"/>
  <c r="A59" i="2"/>
  <c r="A214"/>
  <c r="A25" i="6" s="1"/>
  <c r="L135" i="1"/>
  <c r="K135"/>
  <c r="M135"/>
  <c r="A89" i="2"/>
  <c r="B84" i="1" s="1"/>
  <c r="A87" i="2"/>
  <c r="B79" i="1" s="1"/>
  <c r="A90" i="2"/>
  <c r="B86" i="1" s="1"/>
  <c r="A88" i="2"/>
  <c r="B82" i="1" s="1"/>
  <c r="A39" i="2"/>
  <c r="V62" i="8"/>
  <c r="W135"/>
  <c r="X143" s="1"/>
  <c r="O72"/>
  <c r="R62"/>
  <c r="L72"/>
  <c r="L86"/>
  <c r="V79"/>
  <c r="AB62"/>
  <c r="AA62"/>
  <c r="P72"/>
  <c r="P79" s="1"/>
  <c r="P86"/>
  <c r="K87"/>
  <c r="O87"/>
  <c r="J86"/>
  <c r="J72"/>
  <c r="N86"/>
  <c r="N72"/>
  <c r="I87"/>
  <c r="I72"/>
  <c r="M87"/>
  <c r="M72"/>
  <c r="Q72"/>
  <c r="Q79" s="1"/>
  <c r="J88"/>
  <c r="N88"/>
  <c r="I62"/>
  <c r="K72"/>
  <c r="K86"/>
  <c r="O86"/>
  <c r="M88"/>
  <c r="L88"/>
  <c r="P88"/>
  <c r="K88"/>
  <c r="O88"/>
  <c r="A210" i="2"/>
  <c r="A206"/>
  <c r="A202"/>
  <c r="A198"/>
  <c r="A194"/>
  <c r="A190"/>
  <c r="A186"/>
  <c r="A182"/>
  <c r="A178"/>
  <c r="A174"/>
  <c r="A170"/>
  <c r="A166"/>
  <c r="A162"/>
  <c r="A158"/>
  <c r="A154"/>
  <c r="A150"/>
  <c r="W130" i="8" s="1"/>
  <c r="A146" i="2"/>
  <c r="A142"/>
  <c r="A138"/>
  <c r="AD56" i="8" s="1"/>
  <c r="A134" i="2"/>
  <c r="Y57" i="8" s="1"/>
  <c r="A130" i="2"/>
  <c r="W56" i="8" s="1"/>
  <c r="A126" i="2"/>
  <c r="A122"/>
  <c r="C56" i="8" s="1"/>
  <c r="A118" i="2"/>
  <c r="A114"/>
  <c r="A110"/>
  <c r="A106"/>
  <c r="A102"/>
  <c r="A98"/>
  <c r="A94"/>
  <c r="A86"/>
  <c r="B78" i="1" s="1"/>
  <c r="A82" i="2"/>
  <c r="B65" i="1" s="1"/>
  <c r="A78" i="2"/>
  <c r="B52" i="1" s="1"/>
  <c r="A71" i="2"/>
  <c r="A67"/>
  <c r="A63"/>
  <c r="A58"/>
  <c r="A54"/>
  <c r="B12" i="8" s="1"/>
  <c r="A51" i="2"/>
  <c r="A47"/>
  <c r="A43"/>
  <c r="A38"/>
  <c r="A33"/>
  <c r="A29"/>
  <c r="A25"/>
  <c r="A21"/>
  <c r="A17"/>
  <c r="A13"/>
  <c r="B10" i="8" s="1"/>
  <c r="A9" i="2"/>
  <c r="A4" i="6" s="1"/>
  <c r="A211" i="2"/>
  <c r="A207"/>
  <c r="A203"/>
  <c r="A199"/>
  <c r="A195"/>
  <c r="A191"/>
  <c r="A187"/>
  <c r="A183"/>
  <c r="A179"/>
  <c r="A175"/>
  <c r="A171"/>
  <c r="A167"/>
  <c r="A163"/>
  <c r="A159"/>
  <c r="A155"/>
  <c r="A151"/>
  <c r="AA140" i="8" s="1"/>
  <c r="A147" i="2"/>
  <c r="B139" i="8" s="1"/>
  <c r="A143" i="2"/>
  <c r="A139"/>
  <c r="T56" i="8" s="1"/>
  <c r="A135" i="2"/>
  <c r="Y58" i="8" s="1"/>
  <c r="A131" i="2"/>
  <c r="W57" i="8" s="1"/>
  <c r="A127" i="2"/>
  <c r="B65" i="8" s="1"/>
  <c r="A123" i="2"/>
  <c r="A119"/>
  <c r="A115"/>
  <c r="A111"/>
  <c r="A107"/>
  <c r="J57" i="8" s="1"/>
  <c r="A103" i="2"/>
  <c r="A99"/>
  <c r="A95"/>
  <c r="A91"/>
  <c r="B49" i="8" s="1"/>
  <c r="A83" i="2"/>
  <c r="B68" i="1" s="1"/>
  <c r="A79" i="2"/>
  <c r="B55" i="1" s="1"/>
  <c r="A75" i="2"/>
  <c r="B45" i="1" s="1"/>
  <c r="A72" i="2"/>
  <c r="A68"/>
  <c r="A64"/>
  <c r="A60"/>
  <c r="A55"/>
  <c r="B13" i="8" s="1"/>
  <c r="A52" i="2"/>
  <c r="B8" i="8" s="1"/>
  <c r="A48" i="2"/>
  <c r="A44"/>
  <c r="A40"/>
  <c r="A34"/>
  <c r="A30"/>
  <c r="A26"/>
  <c r="A22"/>
  <c r="S82" i="8" s="1"/>
  <c r="A18" i="2"/>
  <c r="A14"/>
  <c r="A10"/>
  <c r="A212"/>
  <c r="B148" i="4" s="1"/>
  <c r="A208" i="2"/>
  <c r="A204"/>
  <c r="A200"/>
  <c r="A196"/>
  <c r="A192"/>
  <c r="A188"/>
  <c r="A184"/>
  <c r="A180"/>
  <c r="A176"/>
  <c r="A172"/>
  <c r="A168"/>
  <c r="A164"/>
  <c r="A160"/>
  <c r="A156"/>
  <c r="A152"/>
  <c r="AB140" i="8" s="1"/>
  <c r="A148" i="2"/>
  <c r="B129" i="8" s="1"/>
  <c r="A144" i="2"/>
  <c r="B75" i="8" s="1"/>
  <c r="A140" i="2"/>
  <c r="T57" i="8" s="1"/>
  <c r="A136" i="2"/>
  <c r="Z58" i="8" s="1"/>
  <c r="A132" i="2"/>
  <c r="W58" i="8" s="1"/>
  <c r="A128" i="2"/>
  <c r="T66" i="8" s="1"/>
  <c r="A124" i="2"/>
  <c r="A120"/>
  <c r="B55" i="8" s="1"/>
  <c r="A116" i="2"/>
  <c r="A112"/>
  <c r="A108"/>
  <c r="A104"/>
  <c r="A100"/>
  <c r="A96"/>
  <c r="A92"/>
  <c r="B50" i="8" s="1"/>
  <c r="A84" i="2"/>
  <c r="B71" i="1" s="1"/>
  <c r="A80" i="2"/>
  <c r="B61" i="1" s="1"/>
  <c r="A76" i="2"/>
  <c r="B47" i="1" s="1"/>
  <c r="A73" i="2"/>
  <c r="A69"/>
  <c r="A65"/>
  <c r="A61"/>
  <c r="A56"/>
  <c r="A53"/>
  <c r="A49"/>
  <c r="A45"/>
  <c r="A41"/>
  <c r="A35"/>
  <c r="M7" i="3" s="1"/>
  <c r="A31" i="2"/>
  <c r="A27"/>
  <c r="A23"/>
  <c r="A19"/>
  <c r="W129" i="8" s="1"/>
  <c r="A15" i="2"/>
  <c r="A11"/>
  <c r="A209"/>
  <c r="A205"/>
  <c r="A201"/>
  <c r="A197"/>
  <c r="A193"/>
  <c r="A189"/>
  <c r="A185"/>
  <c r="A181"/>
  <c r="A177"/>
  <c r="A173"/>
  <c r="A169"/>
  <c r="A165"/>
  <c r="A161"/>
  <c r="A157"/>
  <c r="A153"/>
  <c r="B90" i="8" s="1"/>
  <c r="A149" i="2"/>
  <c r="B91" i="8" s="1"/>
  <c r="A145" i="2"/>
  <c r="A141"/>
  <c r="U57" i="8" s="1"/>
  <c r="A137" i="2"/>
  <c r="A133"/>
  <c r="X58" i="8" s="1"/>
  <c r="A129" i="2"/>
  <c r="B82" i="8" s="1"/>
  <c r="A125" i="2"/>
  <c r="A121"/>
  <c r="A117"/>
  <c r="A113"/>
  <c r="A109"/>
  <c r="A105"/>
  <c r="A101"/>
  <c r="A97"/>
  <c r="A93"/>
  <c r="B51" i="8" s="1"/>
  <c r="A85" i="2"/>
  <c r="B74" i="1" s="1"/>
  <c r="A81" i="2"/>
  <c r="B64" i="1" s="1"/>
  <c r="A77" i="2"/>
  <c r="B51" i="1" s="1"/>
  <c r="A74" i="2"/>
  <c r="A70"/>
  <c r="A66"/>
  <c r="A62"/>
  <c r="A57"/>
  <c r="A50"/>
  <c r="B7" i="8" s="1"/>
  <c r="A46" i="2"/>
  <c r="A42"/>
  <c r="A36"/>
  <c r="A32"/>
  <c r="A28"/>
  <c r="A24"/>
  <c r="A20"/>
  <c r="A16"/>
  <c r="A12"/>
  <c r="A8"/>
  <c r="G2" i="3"/>
  <c r="E2" i="1"/>
  <c r="J2" i="4"/>
  <c r="B76" i="1" l="1"/>
  <c r="B126"/>
  <c r="B117"/>
  <c r="B112"/>
  <c r="B40"/>
  <c r="B105"/>
  <c r="B89"/>
  <c r="B49"/>
  <c r="B34"/>
  <c r="C79" i="8"/>
  <c r="E79"/>
  <c r="H79"/>
  <c r="O79"/>
  <c r="D79"/>
  <c r="G79"/>
  <c r="F79"/>
  <c r="S6"/>
  <c r="P5" i="3"/>
  <c r="K79" i="8"/>
  <c r="T2"/>
  <c r="T2" i="4"/>
  <c r="L79" i="8"/>
  <c r="S62"/>
  <c r="M79"/>
  <c r="B120"/>
  <c r="B42"/>
  <c r="V142"/>
  <c r="R142"/>
  <c r="R132"/>
  <c r="F94"/>
  <c r="I85"/>
  <c r="R68"/>
  <c r="I58"/>
  <c r="AB57"/>
  <c r="V57"/>
  <c r="F16"/>
  <c r="R85"/>
  <c r="R58"/>
  <c r="S57"/>
  <c r="I132"/>
  <c r="M94"/>
  <c r="R78"/>
  <c r="T16"/>
  <c r="I142"/>
  <c r="V78"/>
  <c r="M16"/>
  <c r="T94"/>
  <c r="I78"/>
  <c r="I68"/>
  <c r="B30"/>
  <c r="B108"/>
  <c r="G78"/>
  <c r="G142"/>
  <c r="G132"/>
  <c r="K94"/>
  <c r="G68"/>
  <c r="K16"/>
  <c r="G58"/>
  <c r="G85"/>
  <c r="B95"/>
  <c r="B17"/>
  <c r="B132"/>
  <c r="B76"/>
  <c r="B68"/>
  <c r="B85"/>
  <c r="B58"/>
  <c r="U130"/>
  <c r="B140"/>
  <c r="B20"/>
  <c r="B98"/>
  <c r="C92"/>
  <c r="C14"/>
  <c r="B88"/>
  <c r="B71"/>
  <c r="U135"/>
  <c r="X141"/>
  <c r="B61"/>
  <c r="B135"/>
  <c r="X77"/>
  <c r="B101"/>
  <c r="B23"/>
  <c r="D16"/>
  <c r="D94"/>
  <c r="N142"/>
  <c r="N132"/>
  <c r="R94"/>
  <c r="N68"/>
  <c r="R16"/>
  <c r="N85"/>
  <c r="N58"/>
  <c r="N78"/>
  <c r="S78"/>
  <c r="S142"/>
  <c r="B26"/>
  <c r="B104"/>
  <c r="C78"/>
  <c r="C142"/>
  <c r="C132"/>
  <c r="G94"/>
  <c r="C68"/>
  <c r="G16"/>
  <c r="C58"/>
  <c r="C85"/>
  <c r="B29"/>
  <c r="B107"/>
  <c r="F142"/>
  <c r="F132"/>
  <c r="J94"/>
  <c r="F68"/>
  <c r="J16"/>
  <c r="F85"/>
  <c r="F58"/>
  <c r="F78"/>
  <c r="B94"/>
  <c r="B16"/>
  <c r="N93"/>
  <c r="N15"/>
  <c r="B34"/>
  <c r="B112"/>
  <c r="J142"/>
  <c r="J132"/>
  <c r="N94"/>
  <c r="J68"/>
  <c r="N16"/>
  <c r="J85"/>
  <c r="J58"/>
  <c r="J78"/>
  <c r="B1" i="6"/>
  <c r="B1" i="7"/>
  <c r="B22" i="8"/>
  <c r="B100"/>
  <c r="B37"/>
  <c r="B115"/>
  <c r="C94"/>
  <c r="C16"/>
  <c r="M85"/>
  <c r="M58"/>
  <c r="Q16"/>
  <c r="M132"/>
  <c r="M78"/>
  <c r="M68"/>
  <c r="Q94"/>
  <c r="M142"/>
  <c r="B25"/>
  <c r="B103"/>
  <c r="B40"/>
  <c r="B118"/>
  <c r="C131"/>
  <c r="G93"/>
  <c r="C67"/>
  <c r="G15"/>
  <c r="C84"/>
  <c r="C77"/>
  <c r="C57"/>
  <c r="C141"/>
  <c r="P78"/>
  <c r="P142"/>
  <c r="P132"/>
  <c r="P58"/>
  <c r="P85"/>
  <c r="P68"/>
  <c r="AD55"/>
  <c r="T65"/>
  <c r="U13"/>
  <c r="Y75"/>
  <c r="B106"/>
  <c r="B28"/>
  <c r="B121"/>
  <c r="B43"/>
  <c r="E85"/>
  <c r="E58"/>
  <c r="I16"/>
  <c r="E142"/>
  <c r="E78"/>
  <c r="E68"/>
  <c r="I94"/>
  <c r="E132"/>
  <c r="B126"/>
  <c r="B48"/>
  <c r="B105"/>
  <c r="B27"/>
  <c r="D78"/>
  <c r="D142"/>
  <c r="D132"/>
  <c r="D85"/>
  <c r="D68"/>
  <c r="H94"/>
  <c r="D58"/>
  <c r="H16"/>
  <c r="B14"/>
  <c r="B92"/>
  <c r="B45"/>
  <c r="B123"/>
  <c r="B32"/>
  <c r="B110"/>
  <c r="B35"/>
  <c r="B113"/>
  <c r="K78"/>
  <c r="K142"/>
  <c r="K132"/>
  <c r="O94"/>
  <c r="K68"/>
  <c r="O16"/>
  <c r="K58"/>
  <c r="K85"/>
  <c r="B116"/>
  <c r="B38"/>
  <c r="B41"/>
  <c r="B119"/>
  <c r="Q85"/>
  <c r="Q58"/>
  <c r="Q142"/>
  <c r="Q132"/>
  <c r="Q78"/>
  <c r="Q68"/>
  <c r="B122"/>
  <c r="B44"/>
  <c r="Y141"/>
  <c r="S84"/>
  <c r="AC56"/>
  <c r="Y77"/>
  <c r="B72"/>
  <c r="U15"/>
  <c r="B136"/>
  <c r="B52"/>
  <c r="B143"/>
  <c r="S131"/>
  <c r="U93"/>
  <c r="B79"/>
  <c r="S67"/>
  <c r="B62"/>
  <c r="B125"/>
  <c r="B47"/>
  <c r="B97"/>
  <c r="B19"/>
  <c r="B60"/>
  <c r="B134"/>
  <c r="B87"/>
  <c r="W77"/>
  <c r="W141"/>
  <c r="U134"/>
  <c r="B70"/>
  <c r="B31"/>
  <c r="B109"/>
  <c r="B46"/>
  <c r="B124"/>
  <c r="H78"/>
  <c r="H142"/>
  <c r="H132"/>
  <c r="H58"/>
  <c r="L16"/>
  <c r="H85"/>
  <c r="H68"/>
  <c r="L94"/>
  <c r="B83"/>
  <c r="B130"/>
  <c r="B56"/>
  <c r="B66"/>
  <c r="W78"/>
  <c r="W142"/>
  <c r="X78"/>
  <c r="X142"/>
  <c r="U142"/>
  <c r="U78"/>
  <c r="AA57"/>
  <c r="B96"/>
  <c r="B18"/>
  <c r="B111"/>
  <c r="B33"/>
  <c r="J141"/>
  <c r="J131"/>
  <c r="J84"/>
  <c r="J77"/>
  <c r="J67"/>
  <c r="U133"/>
  <c r="S77"/>
  <c r="S141"/>
  <c r="B133"/>
  <c r="B69"/>
  <c r="B59"/>
  <c r="B86"/>
  <c r="B21"/>
  <c r="B99"/>
  <c r="B36"/>
  <c r="B114"/>
  <c r="C93"/>
  <c r="C15"/>
  <c r="L78"/>
  <c r="L142"/>
  <c r="L132"/>
  <c r="L85"/>
  <c r="L68"/>
  <c r="P94"/>
  <c r="L58"/>
  <c r="P16"/>
  <c r="C140"/>
  <c r="C83"/>
  <c r="C76"/>
  <c r="C130"/>
  <c r="C66"/>
  <c r="Y139"/>
  <c r="U91"/>
  <c r="AB139"/>
  <c r="S129"/>
  <c r="B24"/>
  <c r="B102"/>
  <c r="B117"/>
  <c r="B39"/>
  <c r="E94"/>
  <c r="E16"/>
  <c r="O78"/>
  <c r="O142"/>
  <c r="O132"/>
  <c r="S94"/>
  <c r="O68"/>
  <c r="S16"/>
  <c r="O58"/>
  <c r="O85"/>
  <c r="T142"/>
  <c r="T78"/>
  <c r="N79"/>
  <c r="J79"/>
  <c r="R88"/>
  <c r="W134"/>
  <c r="W143" s="1"/>
  <c r="S86"/>
  <c r="R87"/>
  <c r="R86"/>
  <c r="R72"/>
  <c r="S82" i="4"/>
  <c r="B7"/>
  <c r="B12"/>
  <c r="X79"/>
  <c r="W79"/>
  <c r="I79" i="8" l="1"/>
  <c r="AD62"/>
  <c r="R79"/>
  <c r="S87"/>
  <c r="S88"/>
  <c r="AC62"/>
  <c r="S72"/>
  <c r="Y79" l="1"/>
  <c r="T72"/>
  <c r="U79" i="4" l="1"/>
  <c r="F62" l="1"/>
  <c r="Y62"/>
  <c r="S79" s="1"/>
  <c r="H62"/>
  <c r="Z62"/>
  <c r="T79" s="1"/>
  <c r="D86"/>
  <c r="F86"/>
  <c r="J86"/>
  <c r="L86"/>
  <c r="O86"/>
  <c r="C87"/>
  <c r="D87"/>
  <c r="F87"/>
  <c r="G72"/>
  <c r="G79" s="1"/>
  <c r="K87"/>
  <c r="L87"/>
  <c r="P87"/>
  <c r="D88"/>
  <c r="E88"/>
  <c r="H88"/>
  <c r="J88"/>
  <c r="K88"/>
  <c r="L88"/>
  <c r="N88"/>
  <c r="O88"/>
  <c r="P88"/>
  <c r="C72"/>
  <c r="C79" s="1"/>
  <c r="Q72"/>
  <c r="Q79" s="1"/>
  <c r="C86"/>
  <c r="G86"/>
  <c r="K86"/>
  <c r="E87"/>
  <c r="G87"/>
  <c r="H87"/>
  <c r="J87"/>
  <c r="M87"/>
  <c r="N87"/>
  <c r="C88"/>
  <c r="F88"/>
  <c r="G88"/>
  <c r="M88"/>
  <c r="N72" l="1"/>
  <c r="N79" s="1"/>
  <c r="J72"/>
  <c r="J79" s="1"/>
  <c r="G62"/>
  <c r="X62"/>
  <c r="U62"/>
  <c r="N86"/>
  <c r="T62"/>
  <c r="N62"/>
  <c r="J62"/>
  <c r="C62"/>
  <c r="O72"/>
  <c r="O79" s="1"/>
  <c r="M72"/>
  <c r="M79" s="1"/>
  <c r="F72"/>
  <c r="F79" s="1"/>
  <c r="V62"/>
  <c r="Q62"/>
  <c r="M62"/>
  <c r="E62"/>
  <c r="H72"/>
  <c r="H79" s="1"/>
  <c r="K72"/>
  <c r="K79" s="1"/>
  <c r="E72"/>
  <c r="E79" s="1"/>
  <c r="O87"/>
  <c r="R87"/>
  <c r="P72"/>
  <c r="P79" s="1"/>
  <c r="O62"/>
  <c r="P62"/>
  <c r="P86"/>
  <c r="H86"/>
  <c r="R88"/>
  <c r="M86"/>
  <c r="E86"/>
  <c r="L72"/>
  <c r="L79" s="1"/>
  <c r="D72"/>
  <c r="D79" s="1"/>
  <c r="L62"/>
  <c r="D62"/>
  <c r="W62"/>
  <c r="K62"/>
  <c r="A10" i="7"/>
  <c r="A6" i="6"/>
  <c r="I2" i="8"/>
  <c r="B17" i="6"/>
  <c r="B16"/>
  <c r="B15"/>
  <c r="B14"/>
  <c r="B13"/>
  <c r="B12"/>
  <c r="B11"/>
  <c r="A11"/>
  <c r="B26" i="1" l="1"/>
  <c r="B43"/>
  <c r="B82" i="4"/>
  <c r="B24" i="1"/>
  <c r="B42"/>
  <c r="B50" i="4"/>
  <c r="W58"/>
  <c r="B75"/>
  <c r="AB140"/>
  <c r="B20" i="1"/>
  <c r="B28"/>
  <c r="B37"/>
  <c r="O6" i="7"/>
  <c r="C56" i="4"/>
  <c r="W56"/>
  <c r="Y57"/>
  <c r="AD56"/>
  <c r="W130"/>
  <c r="G8" i="6"/>
  <c r="T4" i="7" s="1"/>
  <c r="B16" i="1"/>
  <c r="B36"/>
  <c r="B51" i="4"/>
  <c r="X58"/>
  <c r="U57"/>
  <c r="B91"/>
  <c r="F8" i="6"/>
  <c r="B14" i="1"/>
  <c r="B32"/>
  <c r="B55" i="4"/>
  <c r="T66"/>
  <c r="Z58"/>
  <c r="T57"/>
  <c r="B129"/>
  <c r="B13"/>
  <c r="B13" i="1"/>
  <c r="B22"/>
  <c r="B30"/>
  <c r="B39"/>
  <c r="B49" i="4"/>
  <c r="J57"/>
  <c r="P6" i="7"/>
  <c r="B65" i="4"/>
  <c r="W57"/>
  <c r="Y58"/>
  <c r="T56"/>
  <c r="B139"/>
  <c r="AA140"/>
  <c r="A7" i="6"/>
  <c r="B10" i="4"/>
  <c r="F2" i="6"/>
  <c r="D2" i="1"/>
  <c r="F2" i="3"/>
  <c r="I2" i="4"/>
  <c r="F7" i="6"/>
  <c r="C10" i="8" s="1"/>
  <c r="W129" i="4"/>
  <c r="A5" i="6"/>
  <c r="A4" i="7"/>
  <c r="B96" i="4"/>
  <c r="B18"/>
  <c r="B104"/>
  <c r="B26"/>
  <c r="B111"/>
  <c r="B33"/>
  <c r="B119"/>
  <c r="B41"/>
  <c r="C142"/>
  <c r="G94"/>
  <c r="C132"/>
  <c r="C58"/>
  <c r="C78"/>
  <c r="G16"/>
  <c r="C68"/>
  <c r="C85"/>
  <c r="J141"/>
  <c r="J131"/>
  <c r="J67"/>
  <c r="J84"/>
  <c r="J77"/>
  <c r="S129"/>
  <c r="AB139"/>
  <c r="Y139"/>
  <c r="U91"/>
  <c r="B95"/>
  <c r="B17"/>
  <c r="B103"/>
  <c r="B25"/>
  <c r="B110"/>
  <c r="B32"/>
  <c r="B118"/>
  <c r="B40"/>
  <c r="C141"/>
  <c r="C131"/>
  <c r="G93"/>
  <c r="G15"/>
  <c r="C67"/>
  <c r="C77"/>
  <c r="C57"/>
  <c r="C84"/>
  <c r="P142"/>
  <c r="P132"/>
  <c r="P68"/>
  <c r="P85"/>
  <c r="P58"/>
  <c r="P78"/>
  <c r="U130"/>
  <c r="B140"/>
  <c r="B132"/>
  <c r="B76"/>
  <c r="B58"/>
  <c r="B68"/>
  <c r="B85"/>
  <c r="U13"/>
  <c r="Y75"/>
  <c r="T65"/>
  <c r="AD55"/>
  <c r="B94"/>
  <c r="B16"/>
  <c r="B98"/>
  <c r="B20"/>
  <c r="B102"/>
  <c r="B24"/>
  <c r="B106"/>
  <c r="B28"/>
  <c r="B113"/>
  <c r="B35"/>
  <c r="B117"/>
  <c r="B39"/>
  <c r="B121"/>
  <c r="B43"/>
  <c r="B125"/>
  <c r="B47"/>
  <c r="C92"/>
  <c r="C14"/>
  <c r="E94"/>
  <c r="E16"/>
  <c r="E132"/>
  <c r="E142"/>
  <c r="I94"/>
  <c r="E58"/>
  <c r="E68"/>
  <c r="E85"/>
  <c r="E78"/>
  <c r="I16"/>
  <c r="N93"/>
  <c r="N15"/>
  <c r="K142"/>
  <c r="O94"/>
  <c r="K132"/>
  <c r="K58"/>
  <c r="K78"/>
  <c r="K68"/>
  <c r="O16"/>
  <c r="K85"/>
  <c r="O132"/>
  <c r="O142"/>
  <c r="S94"/>
  <c r="O58"/>
  <c r="O78"/>
  <c r="S16"/>
  <c r="O85"/>
  <c r="O68"/>
  <c r="B126"/>
  <c r="B48"/>
  <c r="X141"/>
  <c r="B135"/>
  <c r="U135"/>
  <c r="B61"/>
  <c r="X77"/>
  <c r="B71"/>
  <c r="B88"/>
  <c r="T6" i="7"/>
  <c r="T142" i="4"/>
  <c r="T78"/>
  <c r="A9" i="7"/>
  <c r="B92" i="4"/>
  <c r="B14"/>
  <c r="B100"/>
  <c r="B22"/>
  <c r="B108"/>
  <c r="B30"/>
  <c r="B115"/>
  <c r="B37"/>
  <c r="B123"/>
  <c r="B45"/>
  <c r="C94"/>
  <c r="C16"/>
  <c r="G132"/>
  <c r="G142"/>
  <c r="K94"/>
  <c r="G58"/>
  <c r="G78"/>
  <c r="K16"/>
  <c r="G85"/>
  <c r="G68"/>
  <c r="M132"/>
  <c r="M142"/>
  <c r="Q94"/>
  <c r="M58"/>
  <c r="M78"/>
  <c r="Q16"/>
  <c r="M68"/>
  <c r="M85"/>
  <c r="Q132"/>
  <c r="Q142"/>
  <c r="Q68"/>
  <c r="Q85"/>
  <c r="Q58"/>
  <c r="Q78"/>
  <c r="U133"/>
  <c r="B133"/>
  <c r="S141"/>
  <c r="B59"/>
  <c r="S77"/>
  <c r="B69"/>
  <c r="B86"/>
  <c r="B99"/>
  <c r="B21"/>
  <c r="B107"/>
  <c r="B29"/>
  <c r="B114"/>
  <c r="B36"/>
  <c r="B122"/>
  <c r="B44"/>
  <c r="C93"/>
  <c r="C15"/>
  <c r="F132"/>
  <c r="F142"/>
  <c r="J94"/>
  <c r="J16"/>
  <c r="F58"/>
  <c r="F78"/>
  <c r="F68"/>
  <c r="F85"/>
  <c r="L132"/>
  <c r="P94"/>
  <c r="L142"/>
  <c r="L68"/>
  <c r="L85"/>
  <c r="L58"/>
  <c r="L78"/>
  <c r="P16"/>
  <c r="S131"/>
  <c r="B136"/>
  <c r="B143"/>
  <c r="U93"/>
  <c r="Y141"/>
  <c r="B52"/>
  <c r="AC56"/>
  <c r="B72"/>
  <c r="Y77"/>
  <c r="B62"/>
  <c r="S67"/>
  <c r="S84"/>
  <c r="B79"/>
  <c r="U15"/>
  <c r="C130"/>
  <c r="C140"/>
  <c r="C83"/>
  <c r="C66"/>
  <c r="C76"/>
  <c r="B97"/>
  <c r="B19"/>
  <c r="B101"/>
  <c r="B23"/>
  <c r="B105"/>
  <c r="B27"/>
  <c r="B109"/>
  <c r="B31"/>
  <c r="B112"/>
  <c r="B34"/>
  <c r="B116"/>
  <c r="B38"/>
  <c r="B120"/>
  <c r="B42"/>
  <c r="B124"/>
  <c r="B46"/>
  <c r="D94"/>
  <c r="D16"/>
  <c r="H94"/>
  <c r="D132"/>
  <c r="D142"/>
  <c r="D68"/>
  <c r="D85"/>
  <c r="D58"/>
  <c r="D78"/>
  <c r="H16"/>
  <c r="H132"/>
  <c r="H142"/>
  <c r="L94"/>
  <c r="H68"/>
  <c r="H85"/>
  <c r="H58"/>
  <c r="H78"/>
  <c r="L16"/>
  <c r="J132"/>
  <c r="J142"/>
  <c r="N94"/>
  <c r="J58"/>
  <c r="J78"/>
  <c r="J68"/>
  <c r="J85"/>
  <c r="N16"/>
  <c r="N6" i="7"/>
  <c r="N132" i="4"/>
  <c r="N142"/>
  <c r="R94"/>
  <c r="R16"/>
  <c r="N58"/>
  <c r="N78"/>
  <c r="N68"/>
  <c r="N85"/>
  <c r="I132"/>
  <c r="I142"/>
  <c r="M94"/>
  <c r="T94"/>
  <c r="R132"/>
  <c r="R142"/>
  <c r="V142"/>
  <c r="F94"/>
  <c r="S57"/>
  <c r="R58"/>
  <c r="R78"/>
  <c r="V57"/>
  <c r="R68"/>
  <c r="I78"/>
  <c r="R85"/>
  <c r="I68"/>
  <c r="I85"/>
  <c r="T16"/>
  <c r="V78"/>
  <c r="F16"/>
  <c r="AB57"/>
  <c r="I58"/>
  <c r="M16"/>
  <c r="B130"/>
  <c r="B66"/>
  <c r="B83"/>
  <c r="B56"/>
  <c r="B134"/>
  <c r="W141"/>
  <c r="U134"/>
  <c r="B60"/>
  <c r="B70"/>
  <c r="W77"/>
  <c r="B87"/>
  <c r="U142"/>
  <c r="X142"/>
  <c r="W142"/>
  <c r="W78"/>
  <c r="U78"/>
  <c r="AA57"/>
  <c r="X78"/>
  <c r="S6" i="7"/>
  <c r="S142" i="4"/>
  <c r="S78"/>
  <c r="L6" i="7"/>
  <c r="W135" i="4"/>
  <c r="X143" s="1"/>
  <c r="S87"/>
  <c r="R62"/>
  <c r="W134"/>
  <c r="W143" s="1"/>
  <c r="I87"/>
  <c r="R72"/>
  <c r="R86"/>
  <c r="I72"/>
  <c r="I86"/>
  <c r="I88"/>
  <c r="I62"/>
  <c r="J6" i="7"/>
  <c r="K6"/>
  <c r="E6"/>
  <c r="G6"/>
  <c r="M6"/>
  <c r="J5"/>
  <c r="Q6"/>
  <c r="C6"/>
  <c r="S5"/>
  <c r="H6"/>
  <c r="D6"/>
  <c r="C5"/>
  <c r="F6"/>
  <c r="C10" i="4" l="1"/>
  <c r="A7" i="7"/>
  <c r="P7" s="1"/>
  <c r="S62" i="4"/>
  <c r="S86"/>
  <c r="S72"/>
  <c r="V79"/>
  <c r="S88"/>
  <c r="P134" i="8" l="1"/>
  <c r="P135"/>
  <c r="P133"/>
  <c r="P143"/>
  <c r="P134" i="4"/>
  <c r="C7" i="7"/>
  <c r="S7"/>
  <c r="S143" i="8" s="1"/>
  <c r="L7" i="7"/>
  <c r="P104" i="4" s="1"/>
  <c r="T7" i="7"/>
  <c r="T143" i="8" s="1"/>
  <c r="N7" i="7"/>
  <c r="O7"/>
  <c r="H7"/>
  <c r="L114" i="4" s="1"/>
  <c r="Q7" i="7"/>
  <c r="Q135" i="4" s="1"/>
  <c r="J7" i="7"/>
  <c r="K7"/>
  <c r="E7"/>
  <c r="I113" i="4" s="1"/>
  <c r="D7" i="7"/>
  <c r="H96" i="4" s="1"/>
  <c r="F7" i="7"/>
  <c r="G7"/>
  <c r="M7"/>
  <c r="Q117" i="4" s="1"/>
  <c r="P143"/>
  <c r="P133"/>
  <c r="P135"/>
  <c r="AA62"/>
  <c r="H134" l="1"/>
  <c r="N122" i="8"/>
  <c r="N117"/>
  <c r="N113"/>
  <c r="N107"/>
  <c r="N102"/>
  <c r="N98"/>
  <c r="N110"/>
  <c r="N123"/>
  <c r="N118"/>
  <c r="N114"/>
  <c r="N109"/>
  <c r="N103"/>
  <c r="N99"/>
  <c r="N124"/>
  <c r="N119"/>
  <c r="N115"/>
  <c r="N104"/>
  <c r="N120"/>
  <c r="N97"/>
  <c r="N111"/>
  <c r="N96"/>
  <c r="N125"/>
  <c r="N101"/>
  <c r="N116"/>
  <c r="N106"/>
  <c r="N100"/>
  <c r="J135"/>
  <c r="J133"/>
  <c r="J134"/>
  <c r="J143"/>
  <c r="G124" i="4"/>
  <c r="C135" i="8"/>
  <c r="G124"/>
  <c r="G119"/>
  <c r="G115"/>
  <c r="G110"/>
  <c r="G104"/>
  <c r="G100"/>
  <c r="G96"/>
  <c r="G113"/>
  <c r="G107"/>
  <c r="G125"/>
  <c r="G120"/>
  <c r="G116"/>
  <c r="G111"/>
  <c r="G106"/>
  <c r="G101"/>
  <c r="G97"/>
  <c r="C134"/>
  <c r="C133"/>
  <c r="G122"/>
  <c r="G117"/>
  <c r="G118"/>
  <c r="G103"/>
  <c r="G109"/>
  <c r="G102"/>
  <c r="G123"/>
  <c r="G99"/>
  <c r="G114"/>
  <c r="G98"/>
  <c r="C143"/>
  <c r="O125"/>
  <c r="O120"/>
  <c r="O116"/>
  <c r="O111"/>
  <c r="O106"/>
  <c r="O101"/>
  <c r="O97"/>
  <c r="O109"/>
  <c r="O122"/>
  <c r="O117"/>
  <c r="O113"/>
  <c r="O107"/>
  <c r="O102"/>
  <c r="O98"/>
  <c r="O123"/>
  <c r="O118"/>
  <c r="O114"/>
  <c r="O115"/>
  <c r="O100"/>
  <c r="O119"/>
  <c r="O99"/>
  <c r="O110"/>
  <c r="O96"/>
  <c r="O124"/>
  <c r="O104"/>
  <c r="O103"/>
  <c r="K135"/>
  <c r="K133"/>
  <c r="K134"/>
  <c r="K143"/>
  <c r="H123" i="4"/>
  <c r="H123" i="8"/>
  <c r="H118"/>
  <c r="H114"/>
  <c r="H109"/>
  <c r="H103"/>
  <c r="H99"/>
  <c r="D135"/>
  <c r="H124"/>
  <c r="H119"/>
  <c r="H115"/>
  <c r="H110"/>
  <c r="H104"/>
  <c r="H100"/>
  <c r="H96"/>
  <c r="H125"/>
  <c r="H120"/>
  <c r="H116"/>
  <c r="H111"/>
  <c r="H106"/>
  <c r="H113"/>
  <c r="H98"/>
  <c r="D134"/>
  <c r="H117"/>
  <c r="H107"/>
  <c r="H97"/>
  <c r="H102"/>
  <c r="D133"/>
  <c r="H122"/>
  <c r="H101"/>
  <c r="D143"/>
  <c r="Q134" i="4"/>
  <c r="Q133" i="8"/>
  <c r="Q135"/>
  <c r="Q134"/>
  <c r="Q143"/>
  <c r="J123" i="4"/>
  <c r="J125" i="8"/>
  <c r="J120"/>
  <c r="J116"/>
  <c r="J111"/>
  <c r="J106"/>
  <c r="J101"/>
  <c r="J97"/>
  <c r="F134"/>
  <c r="F133"/>
  <c r="J122"/>
  <c r="J117"/>
  <c r="J113"/>
  <c r="J107"/>
  <c r="J105" s="1"/>
  <c r="J102"/>
  <c r="J98"/>
  <c r="J123"/>
  <c r="J118"/>
  <c r="J114"/>
  <c r="J109"/>
  <c r="F135"/>
  <c r="J119"/>
  <c r="J96"/>
  <c r="J110"/>
  <c r="J103"/>
  <c r="J124"/>
  <c r="J104"/>
  <c r="J100"/>
  <c r="J115"/>
  <c r="J99"/>
  <c r="F143"/>
  <c r="R125" i="4"/>
  <c r="N134" i="8"/>
  <c r="R122"/>
  <c r="R117"/>
  <c r="R113"/>
  <c r="R107"/>
  <c r="R102"/>
  <c r="R98"/>
  <c r="R123"/>
  <c r="R118"/>
  <c r="R114"/>
  <c r="R109"/>
  <c r="R103"/>
  <c r="R99"/>
  <c r="R124"/>
  <c r="R119"/>
  <c r="R115"/>
  <c r="R110"/>
  <c r="R104"/>
  <c r="R116"/>
  <c r="R106"/>
  <c r="R101"/>
  <c r="R120"/>
  <c r="R100"/>
  <c r="R111"/>
  <c r="R97"/>
  <c r="R125"/>
  <c r="R96"/>
  <c r="N133"/>
  <c r="N135"/>
  <c r="N143"/>
  <c r="G135"/>
  <c r="K124"/>
  <c r="K119"/>
  <c r="K115"/>
  <c r="K110"/>
  <c r="K104"/>
  <c r="K100"/>
  <c r="K96"/>
  <c r="K125"/>
  <c r="K120"/>
  <c r="K116"/>
  <c r="K111"/>
  <c r="K106"/>
  <c r="K101"/>
  <c r="K97"/>
  <c r="G134"/>
  <c r="G133"/>
  <c r="K122"/>
  <c r="K117"/>
  <c r="K113"/>
  <c r="K107"/>
  <c r="K114"/>
  <c r="K99"/>
  <c r="K118"/>
  <c r="K98"/>
  <c r="K109"/>
  <c r="K103"/>
  <c r="K123"/>
  <c r="K102"/>
  <c r="G143"/>
  <c r="S125"/>
  <c r="S120"/>
  <c r="S116"/>
  <c r="S111"/>
  <c r="S106"/>
  <c r="S101"/>
  <c r="S97"/>
  <c r="S103"/>
  <c r="S122"/>
  <c r="S117"/>
  <c r="S113"/>
  <c r="S107"/>
  <c r="S102"/>
  <c r="S98"/>
  <c r="S123"/>
  <c r="S118"/>
  <c r="S114"/>
  <c r="S109"/>
  <c r="S124"/>
  <c r="S104"/>
  <c r="S96"/>
  <c r="S115"/>
  <c r="S119"/>
  <c r="S100"/>
  <c r="S110"/>
  <c r="S99"/>
  <c r="O135"/>
  <c r="O133"/>
  <c r="O134"/>
  <c r="O143"/>
  <c r="M135" i="4"/>
  <c r="Q123" i="8"/>
  <c r="Q118"/>
  <c r="Q114"/>
  <c r="Q109"/>
  <c r="Q103"/>
  <c r="Q99"/>
  <c r="Q124"/>
  <c r="Q119"/>
  <c r="Q115"/>
  <c r="Q110"/>
  <c r="Q104"/>
  <c r="Q100"/>
  <c r="Q96"/>
  <c r="Q125"/>
  <c r="Q120"/>
  <c r="Q116"/>
  <c r="Q111"/>
  <c r="Q106"/>
  <c r="Q98"/>
  <c r="Q122"/>
  <c r="Q97"/>
  <c r="Q113"/>
  <c r="Q102"/>
  <c r="Q117"/>
  <c r="Q107"/>
  <c r="Q101"/>
  <c r="M135"/>
  <c r="M134"/>
  <c r="M133"/>
  <c r="M143"/>
  <c r="E133" i="4"/>
  <c r="E134" i="8"/>
  <c r="E133"/>
  <c r="I122"/>
  <c r="I117"/>
  <c r="I113"/>
  <c r="I107"/>
  <c r="I102"/>
  <c r="I98"/>
  <c r="I123"/>
  <c r="I118"/>
  <c r="I114"/>
  <c r="I109"/>
  <c r="I103"/>
  <c r="I99"/>
  <c r="E135"/>
  <c r="I124"/>
  <c r="I119"/>
  <c r="I115"/>
  <c r="I110"/>
  <c r="I104"/>
  <c r="I111"/>
  <c r="I101"/>
  <c r="I125"/>
  <c r="I100"/>
  <c r="I116"/>
  <c r="I106"/>
  <c r="I97"/>
  <c r="I120"/>
  <c r="I96"/>
  <c r="E143"/>
  <c r="L118" i="4"/>
  <c r="L123" i="8"/>
  <c r="L118"/>
  <c r="L114"/>
  <c r="L109"/>
  <c r="L103"/>
  <c r="L99"/>
  <c r="L106"/>
  <c r="H135"/>
  <c r="L124"/>
  <c r="L119"/>
  <c r="L115"/>
  <c r="L110"/>
  <c r="L104"/>
  <c r="L100"/>
  <c r="L96"/>
  <c r="L125"/>
  <c r="L120"/>
  <c r="L116"/>
  <c r="L111"/>
  <c r="H133"/>
  <c r="L122"/>
  <c r="L102"/>
  <c r="L113"/>
  <c r="L101"/>
  <c r="H134"/>
  <c r="L117"/>
  <c r="L107"/>
  <c r="L98"/>
  <c r="L97"/>
  <c r="H143"/>
  <c r="P120" i="4"/>
  <c r="P124" i="8"/>
  <c r="P119"/>
  <c r="P115"/>
  <c r="P110"/>
  <c r="P104"/>
  <c r="P100"/>
  <c r="P96"/>
  <c r="P107"/>
  <c r="P125"/>
  <c r="P120"/>
  <c r="P116"/>
  <c r="P111"/>
  <c r="P106"/>
  <c r="P101"/>
  <c r="P97"/>
  <c r="P122"/>
  <c r="P117"/>
  <c r="P113"/>
  <c r="P123"/>
  <c r="P103"/>
  <c r="P114"/>
  <c r="P102"/>
  <c r="P118"/>
  <c r="P99"/>
  <c r="P109"/>
  <c r="P98"/>
  <c r="L134"/>
  <c r="L135"/>
  <c r="L133"/>
  <c r="L143"/>
  <c r="P136"/>
  <c r="Q113" i="4"/>
  <c r="H97"/>
  <c r="I106"/>
  <c r="H113"/>
  <c r="H110"/>
  <c r="H115"/>
  <c r="H100"/>
  <c r="H133"/>
  <c r="H125"/>
  <c r="I115"/>
  <c r="H99"/>
  <c r="H98"/>
  <c r="H102"/>
  <c r="H109"/>
  <c r="H117"/>
  <c r="H103"/>
  <c r="H118"/>
  <c r="J107"/>
  <c r="G98"/>
  <c r="J133"/>
  <c r="R120"/>
  <c r="G135"/>
  <c r="O110"/>
  <c r="S143"/>
  <c r="M143"/>
  <c r="H143"/>
  <c r="P118"/>
  <c r="H124"/>
  <c r="Q133"/>
  <c r="Q136" s="1"/>
  <c r="T143"/>
  <c r="N97"/>
  <c r="G114"/>
  <c r="I104"/>
  <c r="R115"/>
  <c r="P122"/>
  <c r="J117"/>
  <c r="C135"/>
  <c r="S122"/>
  <c r="I120"/>
  <c r="K124"/>
  <c r="Q96"/>
  <c r="L113"/>
  <c r="L96"/>
  <c r="L117"/>
  <c r="I98"/>
  <c r="Q106"/>
  <c r="P117"/>
  <c r="L109"/>
  <c r="L104"/>
  <c r="I116"/>
  <c r="Q124"/>
  <c r="P102"/>
  <c r="Q143"/>
  <c r="L98"/>
  <c r="E143"/>
  <c r="H101"/>
  <c r="H116"/>
  <c r="H122"/>
  <c r="H106"/>
  <c r="H107"/>
  <c r="I102"/>
  <c r="P99"/>
  <c r="Q101"/>
  <c r="P106"/>
  <c r="L116"/>
  <c r="H120"/>
  <c r="J124"/>
  <c r="N133"/>
  <c r="N104"/>
  <c r="J115"/>
  <c r="R116"/>
  <c r="J98"/>
  <c r="N143"/>
  <c r="O118"/>
  <c r="N109"/>
  <c r="N106"/>
  <c r="R98"/>
  <c r="J116"/>
  <c r="G103"/>
  <c r="G120"/>
  <c r="N115"/>
  <c r="G119"/>
  <c r="G96"/>
  <c r="J99"/>
  <c r="J135"/>
  <c r="R122"/>
  <c r="R104"/>
  <c r="N101"/>
  <c r="P113"/>
  <c r="Q102"/>
  <c r="P100"/>
  <c r="L102"/>
  <c r="S115"/>
  <c r="Q109"/>
  <c r="P98"/>
  <c r="I101"/>
  <c r="L107"/>
  <c r="L120"/>
  <c r="I117"/>
  <c r="S117"/>
  <c r="L134"/>
  <c r="Q111"/>
  <c r="P107"/>
  <c r="P109"/>
  <c r="I96"/>
  <c r="H104"/>
  <c r="H114"/>
  <c r="D134"/>
  <c r="D143"/>
  <c r="H111"/>
  <c r="I114"/>
  <c r="D133"/>
  <c r="D135"/>
  <c r="I125"/>
  <c r="K104"/>
  <c r="Q116"/>
  <c r="L111"/>
  <c r="S97"/>
  <c r="Q100"/>
  <c r="Q115"/>
  <c r="P103"/>
  <c r="L97"/>
  <c r="I118"/>
  <c r="O116"/>
  <c r="I119"/>
  <c r="P115"/>
  <c r="Q97"/>
  <c r="L100"/>
  <c r="K133"/>
  <c r="I111"/>
  <c r="G125"/>
  <c r="N134"/>
  <c r="J102"/>
  <c r="J104"/>
  <c r="J109"/>
  <c r="R117"/>
  <c r="N110"/>
  <c r="R102"/>
  <c r="N124"/>
  <c r="G110"/>
  <c r="J111"/>
  <c r="F133"/>
  <c r="G106"/>
  <c r="G101"/>
  <c r="N120"/>
  <c r="N114"/>
  <c r="J100"/>
  <c r="G109"/>
  <c r="G107"/>
  <c r="R114"/>
  <c r="R118"/>
  <c r="J122"/>
  <c r="J120"/>
  <c r="C143"/>
  <c r="F134"/>
  <c r="K115"/>
  <c r="J125"/>
  <c r="O109"/>
  <c r="R109"/>
  <c r="S119"/>
  <c r="J143"/>
  <c r="O133"/>
  <c r="O122"/>
  <c r="R103"/>
  <c r="S123"/>
  <c r="N113"/>
  <c r="N102"/>
  <c r="R119"/>
  <c r="G99"/>
  <c r="J96"/>
  <c r="G102"/>
  <c r="K96"/>
  <c r="G123"/>
  <c r="G117"/>
  <c r="F135"/>
  <c r="R124"/>
  <c r="N96"/>
  <c r="N122"/>
  <c r="N100"/>
  <c r="H119"/>
  <c r="J103"/>
  <c r="G116"/>
  <c r="J101"/>
  <c r="G113"/>
  <c r="F143"/>
  <c r="N111"/>
  <c r="R111"/>
  <c r="N125"/>
  <c r="G104"/>
  <c r="G122"/>
  <c r="N135"/>
  <c r="R99"/>
  <c r="J119"/>
  <c r="J97"/>
  <c r="C134"/>
  <c r="R101"/>
  <c r="R110"/>
  <c r="K122"/>
  <c r="J118"/>
  <c r="C133"/>
  <c r="G97"/>
  <c r="K99"/>
  <c r="J106"/>
  <c r="G100"/>
  <c r="J110"/>
  <c r="R106"/>
  <c r="R113"/>
  <c r="J134"/>
  <c r="N117"/>
  <c r="R96"/>
  <c r="R97"/>
  <c r="R107"/>
  <c r="N123"/>
  <c r="N103"/>
  <c r="R123"/>
  <c r="J114"/>
  <c r="J113"/>
  <c r="G115"/>
  <c r="R100"/>
  <c r="G118"/>
  <c r="S98"/>
  <c r="G111"/>
  <c r="K143"/>
  <c r="N98"/>
  <c r="N119"/>
  <c r="N118"/>
  <c r="N99"/>
  <c r="N107"/>
  <c r="N116"/>
  <c r="K110"/>
  <c r="S102"/>
  <c r="K111"/>
  <c r="O124"/>
  <c r="S101"/>
  <c r="O99"/>
  <c r="K106"/>
  <c r="O111"/>
  <c r="S118"/>
  <c r="O98"/>
  <c r="Q110"/>
  <c r="Q123"/>
  <c r="P116"/>
  <c r="P111"/>
  <c r="L123"/>
  <c r="K109"/>
  <c r="K117"/>
  <c r="S96"/>
  <c r="S99"/>
  <c r="K102"/>
  <c r="Q125"/>
  <c r="G143"/>
  <c r="Q107"/>
  <c r="M133"/>
  <c r="L143"/>
  <c r="P96"/>
  <c r="K118"/>
  <c r="L115"/>
  <c r="L125"/>
  <c r="O120"/>
  <c r="O135"/>
  <c r="I122"/>
  <c r="L119"/>
  <c r="S109"/>
  <c r="H135"/>
  <c r="O102"/>
  <c r="O97"/>
  <c r="S120"/>
  <c r="I97"/>
  <c r="I100"/>
  <c r="L101"/>
  <c r="S100"/>
  <c r="Q118"/>
  <c r="P97"/>
  <c r="K123"/>
  <c r="L135"/>
  <c r="K103"/>
  <c r="O134"/>
  <c r="P119"/>
  <c r="S114"/>
  <c r="Q104"/>
  <c r="O117"/>
  <c r="O114"/>
  <c r="I99"/>
  <c r="I103"/>
  <c r="K134"/>
  <c r="O113"/>
  <c r="K101"/>
  <c r="S116"/>
  <c r="K119"/>
  <c r="G134"/>
  <c r="O104"/>
  <c r="S113"/>
  <c r="S124"/>
  <c r="O103"/>
  <c r="S110"/>
  <c r="K100"/>
  <c r="K97"/>
  <c r="O106"/>
  <c r="O123"/>
  <c r="M134"/>
  <c r="Q103"/>
  <c r="P124"/>
  <c r="L110"/>
  <c r="L103"/>
  <c r="K125"/>
  <c r="K98"/>
  <c r="S103"/>
  <c r="K114"/>
  <c r="Q119"/>
  <c r="Q114"/>
  <c r="K107"/>
  <c r="Q120"/>
  <c r="P123"/>
  <c r="P110"/>
  <c r="G133"/>
  <c r="K116"/>
  <c r="L122"/>
  <c r="O107"/>
  <c r="O101"/>
  <c r="S125"/>
  <c r="I124"/>
  <c r="L106"/>
  <c r="Q122"/>
  <c r="L99"/>
  <c r="O119"/>
  <c r="O100"/>
  <c r="S107"/>
  <c r="O143"/>
  <c r="I109"/>
  <c r="I107"/>
  <c r="S106"/>
  <c r="P114"/>
  <c r="K120"/>
  <c r="P125"/>
  <c r="K113"/>
  <c r="Q98"/>
  <c r="P101"/>
  <c r="S111"/>
  <c r="L124"/>
  <c r="L133"/>
  <c r="K135"/>
  <c r="Q99"/>
  <c r="O115"/>
  <c r="S104"/>
  <c r="O125"/>
  <c r="I110"/>
  <c r="O96"/>
  <c r="E135"/>
  <c r="E134"/>
  <c r="I123"/>
  <c r="P136"/>
  <c r="AB62"/>
  <c r="I105" i="8" l="1"/>
  <c r="O105"/>
  <c r="O108"/>
  <c r="I143"/>
  <c r="P105"/>
  <c r="Q105"/>
  <c r="L95"/>
  <c r="M117"/>
  <c r="F136"/>
  <c r="R134"/>
  <c r="Q108"/>
  <c r="S121"/>
  <c r="R108"/>
  <c r="L121"/>
  <c r="S108"/>
  <c r="K95"/>
  <c r="H95"/>
  <c r="N105"/>
  <c r="T106"/>
  <c r="N95"/>
  <c r="T96"/>
  <c r="N121"/>
  <c r="T122"/>
  <c r="C136"/>
  <c r="I133"/>
  <c r="G105"/>
  <c r="M106"/>
  <c r="G112"/>
  <c r="M114"/>
  <c r="G121"/>
  <c r="M122"/>
  <c r="G95"/>
  <c r="M96"/>
  <c r="T109"/>
  <c r="N108"/>
  <c r="T113"/>
  <c r="N112"/>
  <c r="T124"/>
  <c r="M123"/>
  <c r="M118"/>
  <c r="M111"/>
  <c r="M107"/>
  <c r="M104"/>
  <c r="M124"/>
  <c r="T104"/>
  <c r="T99"/>
  <c r="T118"/>
  <c r="P95"/>
  <c r="S112"/>
  <c r="G136"/>
  <c r="R95"/>
  <c r="J95"/>
  <c r="I134"/>
  <c r="K136"/>
  <c r="O121"/>
  <c r="M99"/>
  <c r="M103"/>
  <c r="M100"/>
  <c r="M119"/>
  <c r="R143"/>
  <c r="T100"/>
  <c r="T125"/>
  <c r="T114"/>
  <c r="T117"/>
  <c r="P121"/>
  <c r="P108"/>
  <c r="L112"/>
  <c r="L105"/>
  <c r="M101"/>
  <c r="E136"/>
  <c r="M136"/>
  <c r="Q95"/>
  <c r="S105"/>
  <c r="K112"/>
  <c r="K121"/>
  <c r="N136"/>
  <c r="R105"/>
  <c r="R112"/>
  <c r="J108"/>
  <c r="D136"/>
  <c r="H105"/>
  <c r="I135"/>
  <c r="T120"/>
  <c r="M120"/>
  <c r="M115"/>
  <c r="R135"/>
  <c r="T101"/>
  <c r="T97"/>
  <c r="T119"/>
  <c r="T110"/>
  <c r="M109"/>
  <c r="I108"/>
  <c r="M113"/>
  <c r="I112"/>
  <c r="G108"/>
  <c r="M110"/>
  <c r="R133"/>
  <c r="J136"/>
  <c r="R121"/>
  <c r="T102"/>
  <c r="I95"/>
  <c r="Q121"/>
  <c r="K105"/>
  <c r="K108"/>
  <c r="T98"/>
  <c r="L136"/>
  <c r="P112"/>
  <c r="H136"/>
  <c r="L108"/>
  <c r="M97"/>
  <c r="M125"/>
  <c r="I121"/>
  <c r="Q112"/>
  <c r="O136"/>
  <c r="S95"/>
  <c r="J121"/>
  <c r="J112"/>
  <c r="Q136"/>
  <c r="H121"/>
  <c r="H112"/>
  <c r="H108"/>
  <c r="O95"/>
  <c r="O112"/>
  <c r="M98"/>
  <c r="M102"/>
  <c r="M116"/>
  <c r="T116"/>
  <c r="T111"/>
  <c r="T115"/>
  <c r="T103"/>
  <c r="T123"/>
  <c r="T107"/>
  <c r="H108" i="4"/>
  <c r="J105"/>
  <c r="I105"/>
  <c r="H121"/>
  <c r="M136"/>
  <c r="S121"/>
  <c r="H136"/>
  <c r="Q105"/>
  <c r="Q108"/>
  <c r="J136"/>
  <c r="P105"/>
  <c r="H105"/>
  <c r="J121"/>
  <c r="D136"/>
  <c r="I108"/>
  <c r="L105"/>
  <c r="L108"/>
  <c r="R135"/>
  <c r="J108"/>
  <c r="O105"/>
  <c r="T116"/>
  <c r="N121"/>
  <c r="M117"/>
  <c r="N112"/>
  <c r="S108"/>
  <c r="F136"/>
  <c r="P112"/>
  <c r="M116"/>
  <c r="O136"/>
  <c r="M111"/>
  <c r="R105"/>
  <c r="M119"/>
  <c r="M115"/>
  <c r="G108"/>
  <c r="T117"/>
  <c r="M107"/>
  <c r="R133"/>
  <c r="I121"/>
  <c r="P121"/>
  <c r="K121"/>
  <c r="O108"/>
  <c r="T113"/>
  <c r="T118"/>
  <c r="M106"/>
  <c r="T107"/>
  <c r="M118"/>
  <c r="N136"/>
  <c r="K105"/>
  <c r="I135"/>
  <c r="M114"/>
  <c r="C136"/>
  <c r="K136"/>
  <c r="T119"/>
  <c r="R108"/>
  <c r="G105"/>
  <c r="N108"/>
  <c r="R134"/>
  <c r="E136"/>
  <c r="M109"/>
  <c r="T110"/>
  <c r="N105"/>
  <c r="O95"/>
  <c r="O112"/>
  <c r="M113"/>
  <c r="T106"/>
  <c r="G136"/>
  <c r="O121"/>
  <c r="T114"/>
  <c r="T109"/>
  <c r="P95"/>
  <c r="T111"/>
  <c r="I134"/>
  <c r="M110"/>
  <c r="S105"/>
  <c r="P108"/>
  <c r="K108"/>
  <c r="T115"/>
  <c r="I133"/>
  <c r="L136"/>
  <c r="AC62"/>
  <c r="T72" s="1"/>
  <c r="S135" i="8" l="1"/>
  <c r="S134"/>
  <c r="K126"/>
  <c r="Q126"/>
  <c r="L126"/>
  <c r="P126"/>
  <c r="T108"/>
  <c r="R136"/>
  <c r="H126"/>
  <c r="T105"/>
  <c r="M95"/>
  <c r="G126"/>
  <c r="T95"/>
  <c r="N126"/>
  <c r="M108"/>
  <c r="M121"/>
  <c r="M105"/>
  <c r="I126"/>
  <c r="O126"/>
  <c r="M112"/>
  <c r="I136"/>
  <c r="S133"/>
  <c r="W133" s="1"/>
  <c r="U143" s="1"/>
  <c r="V143" s="1"/>
  <c r="Y143" s="1"/>
  <c r="J126"/>
  <c r="S126"/>
  <c r="T121"/>
  <c r="R126"/>
  <c r="T112"/>
  <c r="S135" i="4"/>
  <c r="R136"/>
  <c r="M105"/>
  <c r="M108"/>
  <c r="S134"/>
  <c r="S133"/>
  <c r="W133" s="1"/>
  <c r="U143" s="1"/>
  <c r="V143" s="1"/>
  <c r="T105"/>
  <c r="P126"/>
  <c r="O126"/>
  <c r="T108"/>
  <c r="I136"/>
  <c r="L112"/>
  <c r="T122"/>
  <c r="I112"/>
  <c r="R112"/>
  <c r="J112"/>
  <c r="K112"/>
  <c r="S112"/>
  <c r="G112"/>
  <c r="D124" l="1"/>
  <c r="D119"/>
  <c r="D115"/>
  <c r="D110"/>
  <c r="D104"/>
  <c r="D100"/>
  <c r="D96"/>
  <c r="D109"/>
  <c r="D99"/>
  <c r="D122"/>
  <c r="D113"/>
  <c r="D102"/>
  <c r="D125"/>
  <c r="D120"/>
  <c r="D116"/>
  <c r="D111"/>
  <c r="D106"/>
  <c r="D101"/>
  <c r="D97"/>
  <c r="D123"/>
  <c r="D118"/>
  <c r="D114"/>
  <c r="D103"/>
  <c r="D117"/>
  <c r="D107"/>
  <c r="D98"/>
  <c r="E125"/>
  <c r="E120"/>
  <c r="E116"/>
  <c r="E111"/>
  <c r="E106"/>
  <c r="E101"/>
  <c r="E97"/>
  <c r="E104"/>
  <c r="E96"/>
  <c r="E123"/>
  <c r="E118"/>
  <c r="E109"/>
  <c r="E99"/>
  <c r="E122"/>
  <c r="E117"/>
  <c r="E113"/>
  <c r="E107"/>
  <c r="E102"/>
  <c r="E98"/>
  <c r="E124"/>
  <c r="E119"/>
  <c r="E115"/>
  <c r="E110"/>
  <c r="E100"/>
  <c r="E114"/>
  <c r="E103"/>
  <c r="D123" i="8"/>
  <c r="D118"/>
  <c r="D114"/>
  <c r="D109"/>
  <c r="D103"/>
  <c r="D99"/>
  <c r="D124"/>
  <c r="D122"/>
  <c r="D119"/>
  <c r="D117"/>
  <c r="D115"/>
  <c r="D113"/>
  <c r="D110"/>
  <c r="D107"/>
  <c r="D104"/>
  <c r="D102"/>
  <c r="D100"/>
  <c r="D98"/>
  <c r="D96"/>
  <c r="D125"/>
  <c r="D120"/>
  <c r="D116"/>
  <c r="D111"/>
  <c r="D106"/>
  <c r="D101"/>
  <c r="D97"/>
  <c r="C123" i="4"/>
  <c r="C118"/>
  <c r="C114"/>
  <c r="C109"/>
  <c r="C103"/>
  <c r="C99"/>
  <c r="C113"/>
  <c r="C102"/>
  <c r="C125"/>
  <c r="C116"/>
  <c r="C106"/>
  <c r="C97"/>
  <c r="C124"/>
  <c r="C119"/>
  <c r="C115"/>
  <c r="C110"/>
  <c r="C104"/>
  <c r="C100"/>
  <c r="C96"/>
  <c r="C122"/>
  <c r="C117"/>
  <c r="C107"/>
  <c r="C98"/>
  <c r="C120"/>
  <c r="C111"/>
  <c r="C101"/>
  <c r="C123" i="8"/>
  <c r="C118"/>
  <c r="C114"/>
  <c r="C109"/>
  <c r="C103"/>
  <c r="C99"/>
  <c r="C124"/>
  <c r="C115"/>
  <c r="C104"/>
  <c r="C96"/>
  <c r="C125"/>
  <c r="C116"/>
  <c r="C106"/>
  <c r="C97"/>
  <c r="C122"/>
  <c r="C117"/>
  <c r="C113"/>
  <c r="C107"/>
  <c r="C102"/>
  <c r="C98"/>
  <c r="C119"/>
  <c r="C110"/>
  <c r="C100"/>
  <c r="C120"/>
  <c r="C111"/>
  <c r="C101"/>
  <c r="E124"/>
  <c r="E122"/>
  <c r="E119"/>
  <c r="E117"/>
  <c r="E115"/>
  <c r="E113"/>
  <c r="E110"/>
  <c r="E107"/>
  <c r="E104"/>
  <c r="E102"/>
  <c r="E100"/>
  <c r="E98"/>
  <c r="E96"/>
  <c r="E123"/>
  <c r="E120"/>
  <c r="E116"/>
  <c r="E114"/>
  <c r="E109"/>
  <c r="E103"/>
  <c r="E99"/>
  <c r="E125"/>
  <c r="E118"/>
  <c r="E111"/>
  <c r="E106"/>
  <c r="E101"/>
  <c r="E97"/>
  <c r="S136"/>
  <c r="M126"/>
  <c r="T126"/>
  <c r="S136" i="4"/>
  <c r="T96"/>
  <c r="M120"/>
  <c r="H112"/>
  <c r="M112" s="1"/>
  <c r="Q121"/>
  <c r="M96"/>
  <c r="M122"/>
  <c r="G121"/>
  <c r="T120"/>
  <c r="Q112"/>
  <c r="T112" s="1"/>
  <c r="T124"/>
  <c r="M97"/>
  <c r="T125"/>
  <c r="T99"/>
  <c r="T97"/>
  <c r="M124"/>
  <c r="T123"/>
  <c r="M125"/>
  <c r="M104"/>
  <c r="E105" i="8" l="1"/>
  <c r="C121" i="4"/>
  <c r="F111" i="8"/>
  <c r="U111" s="1"/>
  <c r="F119"/>
  <c r="U119" s="1"/>
  <c r="F104"/>
  <c r="U104" s="1"/>
  <c r="F103"/>
  <c r="U103" s="1"/>
  <c r="C95" i="4"/>
  <c r="C105"/>
  <c r="F107" i="8"/>
  <c r="U107" s="1"/>
  <c r="F99"/>
  <c r="U99" s="1"/>
  <c r="E108"/>
  <c r="C105"/>
  <c r="F106"/>
  <c r="U106" s="1"/>
  <c r="F96"/>
  <c r="U96" s="1"/>
  <c r="C95"/>
  <c r="C121"/>
  <c r="F122"/>
  <c r="U122" s="1"/>
  <c r="E121"/>
  <c r="F123"/>
  <c r="U123" s="1"/>
  <c r="C112" i="4"/>
  <c r="F101" i="8"/>
  <c r="U101" s="1"/>
  <c r="F118"/>
  <c r="U118" s="1"/>
  <c r="C108" i="4"/>
  <c r="F100" i="8"/>
  <c r="U100" s="1"/>
  <c r="F102"/>
  <c r="U102" s="1"/>
  <c r="F125"/>
  <c r="U125" s="1"/>
  <c r="F124"/>
  <c r="U124" s="1"/>
  <c r="F114"/>
  <c r="U114" s="1"/>
  <c r="D95"/>
  <c r="C112"/>
  <c r="F113"/>
  <c r="U113" s="1"/>
  <c r="C108"/>
  <c r="F109"/>
  <c r="U109" s="1"/>
  <c r="E112"/>
  <c r="F110"/>
  <c r="U110" s="1"/>
  <c r="F97"/>
  <c r="U97" s="1"/>
  <c r="E95"/>
  <c r="F120"/>
  <c r="U120" s="1"/>
  <c r="F98"/>
  <c r="U98" s="1"/>
  <c r="F117"/>
  <c r="U117" s="1"/>
  <c r="F116"/>
  <c r="U116" s="1"/>
  <c r="F115"/>
  <c r="U115" s="1"/>
  <c r="D105"/>
  <c r="D112"/>
  <c r="D121"/>
  <c r="D108"/>
  <c r="T100" i="4"/>
  <c r="M103"/>
  <c r="L121"/>
  <c r="M121" s="1"/>
  <c r="M102"/>
  <c r="M123"/>
  <c r="S95"/>
  <c r="S126" s="1"/>
  <c r="T104"/>
  <c r="J95"/>
  <c r="J126" s="1"/>
  <c r="M99"/>
  <c r="T103"/>
  <c r="T102"/>
  <c r="H95"/>
  <c r="H126" s="1"/>
  <c r="M100"/>
  <c r="M101"/>
  <c r="Q95"/>
  <c r="Q126" s="1"/>
  <c r="L95"/>
  <c r="R95"/>
  <c r="I95"/>
  <c r="I126" s="1"/>
  <c r="R121"/>
  <c r="T121" s="1"/>
  <c r="M98"/>
  <c r="K95"/>
  <c r="K126" s="1"/>
  <c r="T98"/>
  <c r="G95"/>
  <c r="F121" i="8" l="1"/>
  <c r="U121" s="1"/>
  <c r="F108"/>
  <c r="U108" s="1"/>
  <c r="E126"/>
  <c r="C126" i="4"/>
  <c r="F105" i="8"/>
  <c r="U105" s="1"/>
  <c r="D126"/>
  <c r="F112"/>
  <c r="U112" s="1"/>
  <c r="C126"/>
  <c r="F95"/>
  <c r="U95" s="1"/>
  <c r="L126" i="4"/>
  <c r="G126"/>
  <c r="M95"/>
  <c r="T101"/>
  <c r="N95"/>
  <c r="R126"/>
  <c r="F126" i="8" l="1"/>
  <c r="U126" s="1"/>
  <c r="M126" i="4"/>
  <c r="N126"/>
  <c r="T126" s="1"/>
  <c r="T95"/>
  <c r="D121"/>
  <c r="F100"/>
  <c r="U100" s="1"/>
  <c r="F101"/>
  <c r="U101" s="1"/>
  <c r="F113"/>
  <c r="U113" s="1"/>
  <c r="F114"/>
  <c r="U114" s="1"/>
  <c r="F117"/>
  <c r="U117" s="1"/>
  <c r="F119"/>
  <c r="U119" s="1"/>
  <c r="F120"/>
  <c r="U120" s="1"/>
  <c r="F123"/>
  <c r="U123" s="1"/>
  <c r="F96"/>
  <c r="U96" s="1"/>
  <c r="F97"/>
  <c r="U97" s="1"/>
  <c r="F98"/>
  <c r="U98" s="1"/>
  <c r="F99"/>
  <c r="U99" s="1"/>
  <c r="F111"/>
  <c r="U111" s="1"/>
  <c r="F124"/>
  <c r="U124" s="1"/>
  <c r="F125"/>
  <c r="U125" s="1"/>
  <c r="F118"/>
  <c r="U118" s="1"/>
  <c r="E121"/>
  <c r="D108"/>
  <c r="D95"/>
  <c r="F110"/>
  <c r="U110" s="1"/>
  <c r="F102"/>
  <c r="U102" s="1"/>
  <c r="F115"/>
  <c r="U115" s="1"/>
  <c r="F107"/>
  <c r="U107" s="1"/>
  <c r="F103"/>
  <c r="U103" s="1"/>
  <c r="D112"/>
  <c r="D105"/>
  <c r="F104"/>
  <c r="U104" s="1"/>
  <c r="F116"/>
  <c r="U116" s="1"/>
  <c r="F121" l="1"/>
  <c r="U121" s="1"/>
  <c r="E105"/>
  <c r="F105" s="1"/>
  <c r="U105" s="1"/>
  <c r="F106"/>
  <c r="U106" s="1"/>
  <c r="E112"/>
  <c r="F112" s="1"/>
  <c r="U112" s="1"/>
  <c r="E108"/>
  <c r="F108" s="1"/>
  <c r="U108" s="1"/>
  <c r="E95"/>
  <c r="F95" s="1"/>
  <c r="U95" s="1"/>
  <c r="D126"/>
  <c r="F109"/>
  <c r="U109" s="1"/>
  <c r="F122"/>
  <c r="U122" s="1"/>
  <c r="E126" l="1"/>
  <c r="F126" s="1"/>
  <c r="U126" s="1"/>
  <c r="B146"/>
  <c r="A4" i="8"/>
  <c r="B146"/>
  <c r="A1"/>
  <c r="A8" i="6"/>
  <c r="B148" i="8"/>
  <c r="S6" i="4" l="1"/>
  <c r="B8"/>
  <c r="B90"/>
  <c r="A1" i="2"/>
  <c r="AD62" i="4" l="1"/>
  <c r="B14" i="3"/>
  <c r="B15"/>
  <c r="B16"/>
  <c r="B17"/>
  <c r="B18"/>
  <c r="B19"/>
  <c r="B21"/>
  <c r="A4" i="4"/>
  <c r="A4" i="3"/>
  <c r="B7"/>
  <c r="J6"/>
  <c r="L6"/>
  <c r="B10"/>
  <c r="B13"/>
  <c r="B104" i="1"/>
  <c r="B107"/>
  <c r="B108"/>
  <c r="B109"/>
  <c r="B110"/>
  <c r="B111"/>
  <c r="B114"/>
  <c r="B116"/>
  <c r="B119"/>
  <c r="B120"/>
  <c r="B121"/>
  <c r="B122"/>
  <c r="B123"/>
  <c r="B124"/>
  <c r="B125"/>
  <c r="B23" i="3"/>
  <c r="C138" i="1"/>
  <c r="B137"/>
  <c r="B135"/>
  <c r="B133"/>
  <c r="B132"/>
  <c r="B131"/>
  <c r="B130"/>
  <c r="B91"/>
  <c r="B92"/>
  <c r="B93"/>
  <c r="B94"/>
  <c r="B95"/>
  <c r="B96"/>
  <c r="B97"/>
  <c r="B98"/>
  <c r="B99"/>
  <c r="B100"/>
  <c r="B101"/>
  <c r="B102"/>
  <c r="B103"/>
  <c r="B115"/>
  <c r="B128"/>
  <c r="B129"/>
  <c r="R143" i="4" l="1"/>
  <c r="I143"/>
  <c r="R79"/>
  <c r="I79"/>
  <c r="B140" i="1"/>
  <c r="Y143" i="4" l="1"/>
  <c r="Y79"/>
  <c r="J11" i="1"/>
  <c r="K11"/>
  <c r="L11"/>
  <c r="M11"/>
  <c r="L4" l="1"/>
  <c r="I11"/>
  <c r="H11"/>
  <c r="G11"/>
  <c r="F12"/>
  <c r="E12"/>
  <c r="A5" i="2"/>
  <c r="E11" i="1"/>
  <c r="D11"/>
  <c r="C11"/>
  <c r="B11"/>
  <c r="B10"/>
  <c r="F8"/>
  <c r="L8"/>
  <c r="B5"/>
  <c r="A7" i="2"/>
  <c r="A4"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<sst xmlns="http://schemas.openxmlformats.org/spreadsheetml/2006/main" count="2077" uniqueCount="1750">
  <si>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</si>
  <si>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</si>
  <si>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</si>
  <si>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</si>
  <si>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</si>
  <si>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</si>
  <si>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</si>
  <si>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</si>
  <si>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</si>
  <si>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</si>
  <si>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</si>
  <si>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</si>
  <si>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</si>
  <si>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</si>
  <si>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</si>
  <si>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</si>
  <si>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</si>
  <si>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</si>
  <si>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</si>
  <si>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</si>
  <si>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</si>
  <si>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</si>
  <si>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</si>
  <si>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</si>
  <si>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</si>
  <si>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</si>
  <si>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</si>
  <si>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</si>
  <si>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</si>
  <si>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</si>
  <si>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</si>
  <si>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</si>
  <si>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</si>
  <si>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</si>
  <si>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</si>
  <si>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</si>
  <si>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</si>
  <si>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</si>
  <si>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</si>
  <si>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</si>
  <si>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</si>
  <si>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</si>
  <si>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</si>
  <si>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</si>
  <si>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</si>
  <si>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</si>
  <si>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</si>
  <si>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</si>
  <si>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</si>
  <si>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</si>
  <si>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</si>
  <si>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</si>
  <si>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</si>
  <si>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</si>
  <si>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</si>
  <si>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</si>
  <si>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</si>
  <si>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</si>
  <si>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</si>
  <si>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</si>
  <si>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</si>
  <si>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</si>
  <si>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</si>
  <si>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</si>
  <si>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</si>
  <si>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</si>
  <si>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</si>
  <si>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</si>
  <si>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</si>
  <si>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</si>
  <si>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</si>
  <si>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</si>
  <si>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</si>
  <si>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</si>
  <si>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</si>
  <si>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</si>
  <si>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</si>
  <si>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</si>
  <si>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</si>
  <si>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</si>
  <si>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</si>
  <si>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</si>
  <si>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</si>
  <si>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</si>
  <si>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</si>
  <si>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</si>
  <si>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</si>
  <si>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</si>
  <si>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</si>
  <si>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</si>
  <si>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</si>
  <si>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</si>
  <si>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</si>
  <si>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</si>
  <si>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</si>
  <si>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</si>
  <si>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</si>
  <si>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</si>
  <si>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</si>
  <si>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</si>
  <si>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</si>
  <si>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</si>
  <si>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</si>
  <si>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</si>
  <si>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</si>
  <si>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</si>
  <si>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</si>
  <si>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</si>
  <si>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</si>
  <si>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</si>
  <si>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</si>
  <si>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</si>
  <si>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</si>
  <si>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</si>
  <si>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</si>
  <si>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</si>
  <si>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</si>
  <si>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</si>
  <si>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</si>
  <si>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</si>
  <si>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</si>
  <si>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</si>
  <si>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</si>
  <si>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</si>
  <si>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</si>
  <si>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</si>
  <si>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</si>
  <si>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</si>
  <si>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</si>
  <si>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</si>
  <si>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</si>
  <si>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</si>
  <si>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</si>
  <si>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</si>
  <si>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</si>
  <si>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</si>
  <si>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</si>
  <si>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</si>
  <si>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</si>
  <si>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</si>
  <si>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</si>
  <si>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</si>
  <si>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</si>
  <si>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</si>
  <si>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</si>
  <si>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</si>
  <si>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</si>
  <si>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</si>
  <si>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</si>
  <si>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</si>
  <si>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</si>
  <si>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</si>
  <si>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</si>
  <si>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</si>
  <si>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</si>
  <si>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</si>
  <si>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</si>
  <si>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</si>
  <si>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</si>
  <si>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</si>
  <si>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</si>
  <si>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</si>
  <si>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</si>
  <si>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</si>
  <si>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</si>
  <si>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</si>
  <si>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</si>
  <si>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</si>
  <si>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</si>
  <si>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</si>
  <si>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</si>
  <si>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</si>
  <si>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</si>
  <si>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</si>
  <si>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</si>
  <si>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</si>
  <si>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</si>
  <si>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</si>
  <si>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</si>
  <si>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</si>
  <si>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</si>
  <si>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</si>
  <si>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</si>
  <si>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</si>
  <si>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</si>
  <si>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</si>
  <si>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</si>
  <si>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</si>
  <si>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</si>
  <si>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</si>
  <si>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</si>
  <si>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</si>
  <si>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</si>
  <si>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</si>
  <si>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</si>
  <si>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</si>
  <si>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</si>
  <si>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</si>
  <si>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</si>
  <si>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</si>
  <si>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</si>
  <si>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</si>
  <si>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</si>
  <si>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</si>
  <si>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</si>
  <si>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</si>
  <si>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</si>
  <si>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</si>
  <si>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</si>
  <si>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</si>
  <si>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</si>
  <si>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</si>
  <si>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</si>
  <si>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</si>
  <si>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</si>
  <si>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</si>
  <si>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</si>
  <si>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</si>
  <si>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</si>
  <si>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</si>
  <si>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</si>
  <si>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</si>
  <si>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</si>
  <si>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</si>
  <si>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</si>
  <si>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</si>
  <si>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</si>
  <si>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</si>
  <si>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</si>
  <si>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</si>
  <si>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</si>
  <si>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</si>
  <si>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</si>
  <si>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</si>
  <si>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</si>
  <si>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</si>
  <si>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</si>
  <si>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</si>
  <si>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</si>
  <si>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</si>
  <si>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</si>
  <si>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</si>
  <si>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</si>
  <si>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</si>
  <si>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</si>
  <si>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</si>
  <si>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</si>
  <si>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</si>
  <si>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</si>
  <si>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</si>
  <si>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</si>
  <si>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</si>
  <si>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</si>
  <si>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</si>
  <si>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</si>
  <si>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</si>
  <si>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</si>
  <si>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</si>
  <si>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</si>
  <si>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</si>
  <si>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</si>
  <si>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</si>
  <si>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</si>
  <si>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</si>
  <si>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</si>
  <si>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</si>
  <si>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</si>
  <si>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</si>
  <si>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</si>
  <si>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</si>
  <si>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</si>
  <si>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</si>
  <si>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</si>
  <si>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</si>
  <si>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</si>
  <si>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</si>
  <si>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</si>
  <si>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</si>
  <si>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</si>
  <si>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</si>
  <si>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</si>
  <si>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</si>
  <si>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</si>
  <si>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</si>
  <si>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</si>
  <si>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</si>
  <si>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</si>
  <si>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</si>
  <si>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</si>
  <si>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</si>
  <si>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</si>
  <si>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</si>
  <si>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</si>
  <si>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</si>
  <si>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</si>
  <si>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</si>
  <si>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</si>
  <si>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</si>
  <si>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</si>
  <si>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</si>
  <si>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</si>
  <si>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</si>
  <si>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</si>
  <si>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</si>
  <si>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</si>
  <si>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</si>
  <si>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</si>
  <si>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</si>
  <si>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</si>
  <si>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</si>
  <si>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</si>
  <si>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</si>
  <si>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</si>
  <si>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</si>
  <si>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</si>
  <si>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</si>
  <si>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</si>
  <si>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</si>
  <si>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</si>
  <si>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</si>
  <si>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</si>
  <si>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</si>
  <si>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</si>
  <si>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</si>
  <si>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</si>
  <si>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</si>
  <si>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</si>
  <si>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</si>
  <si>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</si>
  <si>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</si>
  <si>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</si>
  <si>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</si>
  <si>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</si>
  <si>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</si>
  <si>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</si>
  <si>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</si>
  <si>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</si>
  <si>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</si>
  <si>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</si>
  <si>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</si>
  <si>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</si>
  <si>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</si>
  <si>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</si>
  <si>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</si>
  <si>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</si>
  <si>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</si>
  <si>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</si>
  <si>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</si>
  <si>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</si>
  <si>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</si>
  <si>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</si>
  <si>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</si>
  <si>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</si>
  <si>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</si>
  <si>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</si>
  <si>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</si>
  <si>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</si>
  <si>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</si>
  <si>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</si>
  <si>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</si>
  <si>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</si>
  <si>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</si>
  <si>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</si>
  <si>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</si>
  <si>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</si>
  <si>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</si>
  <si>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</si>
  <si>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</si>
  <si>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</si>
  <si>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</si>
  <si>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</si>
  <si>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</si>
  <si>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</si>
  <si>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</si>
  <si>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</si>
  <si>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</si>
  <si>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</si>
  <si>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</si>
  <si>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</si>
  <si>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</si>
  <si>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</si>
  <si>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</si>
  <si>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</si>
  <si>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</si>
  <si>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</si>
  <si>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</si>
  <si>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</si>
  <si>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</si>
  <si>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</si>
  <si>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</si>
  <si>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</si>
  <si>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</si>
  <si>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</si>
  <si>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</si>
  <si>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</si>
  <si>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</si>
  <si>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</si>
  <si>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</si>
  <si>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</si>
  <si>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</si>
  <si>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</si>
  <si>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</si>
  <si>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</si>
  <si>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</si>
  <si>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</si>
  <si>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</si>
  <si>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</si>
  <si>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</si>
  <si>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</si>
  <si>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</si>
  <si>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</si>
  <si>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</si>
  <si>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</si>
  <si>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</si>
  <si>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</si>
  <si>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</si>
  <si>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</si>
  <si>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</si>
  <si>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</si>
  <si>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</si>
  <si>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</si>
  <si>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</si>
  <si>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</si>
  <si>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</si>
  <si>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</si>
  <si>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</si>
  <si>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</si>
  <si>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</si>
  <si>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</si>
  <si>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</si>
  <si>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</si>
  <si>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</si>
  <si>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</si>
  <si>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</si>
  <si>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</si>
  <si>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</si>
  <si>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</si>
  <si>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</si>
  <si>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</si>
  <si>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</si>
  <si>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</si>
  <si>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</si>
  <si>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</si>
  <si>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</si>
  <si>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</si>
  <si>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</si>
  <si>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</si>
  <si>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</si>
  <si>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</si>
  <si>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</si>
  <si>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</si>
  <si>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</si>
  <si>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</si>
  <si>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</si>
  <si>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</si>
  <si>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</si>
  <si>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</si>
  <si>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</si>
  <si>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</si>
  <si>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</si>
  <si>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</si>
  <si>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</si>
  <si>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</si>
  <si>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</si>
  <si>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</si>
  <si>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</si>
  <si>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</si>
  <si>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</si>
  <si>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</si>
  <si>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</si>
  <si>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</si>
  <si>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</si>
  <si>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</si>
  <si>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</si>
  <si>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</si>
  <si>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</si>
  <si>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</si>
  <si>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</si>
  <si>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</si>
  <si>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</si>
  <si>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</si>
  <si>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</si>
  <si>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</si>
  <si>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</si>
  <si>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</si>
  <si>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</si>
  <si>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</si>
  <si>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</si>
  <si>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</si>
  <si>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</si>
  <si>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</si>
  <si>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</si>
  <si>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</si>
  <si>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</si>
  <si>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</si>
  <si>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</si>
  <si>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</si>
  <si>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</si>
  <si>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</si>
  <si>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</si>
  <si>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</si>
  <si>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</si>
  <si>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</si>
  <si>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</si>
  <si>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</si>
  <si>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</si>
  <si>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</si>
  <si>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</si>
  <si>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</si>
  <si>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</si>
  <si>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</si>
  <si>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</si>
  <si>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</si>
  <si>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</si>
  <si>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</si>
  <si>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</si>
  <si>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</si>
  <si>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</si>
  <si>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</si>
  <si>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</si>
  <si>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</si>
  <si>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</si>
  <si>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</si>
  <si>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</si>
  <si>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</si>
  <si>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</si>
  <si>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</si>
  <si>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</si>
  <si>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</si>
  <si>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</si>
  <si>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</si>
  <si>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</si>
  <si>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</si>
  <si>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</si>
  <si>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</si>
  <si>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</si>
  <si>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</si>
  <si>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</si>
  <si>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</si>
  <si>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</si>
  <si>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</si>
  <si>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</si>
  <si>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</si>
  <si>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</si>
  <si>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</si>
  <si>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</si>
  <si>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</si>
  <si>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</si>
  <si>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</si>
  <si>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</si>
  <si>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</si>
  <si>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</si>
  <si>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</si>
  <si>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</si>
  <si>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</si>
  <si>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</si>
  <si>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</si>
  <si>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</si>
  <si>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</si>
  <si>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</si>
  <si>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</si>
  <si>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</si>
  <si>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</si>
  <si>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</si>
  <si>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</si>
  <si>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</si>
  <si>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</si>
  <si>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</si>
  <si>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</si>
  <si>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</si>
  <si>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</si>
  <si>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</si>
  <si>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</si>
  <si>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</si>
  <si>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</si>
  <si>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</si>
  <si>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</si>
  <si>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</si>
  <si>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</si>
  <si>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</si>
  <si>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</si>
  <si>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</si>
  <si>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</si>
  <si>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</si>
  <si>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</si>
  <si>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</si>
  <si>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</si>
  <si>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</si>
  <si>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</si>
  <si>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</si>
  <si>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</si>
  <si>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</si>
  <si>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</si>
  <si>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</si>
  <si>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</si>
  <si>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</si>
  <si>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</si>
  <si>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</si>
  <si>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</si>
  <si>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</si>
  <si>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</si>
  <si>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</si>
  <si>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</si>
  <si>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</si>
  <si>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</si>
  <si>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</si>
  <si>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</si>
  <si>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</si>
  <si>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</si>
  <si>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</si>
  <si>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</si>
  <si>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</si>
  <si>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</si>
  <si>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</si>
  <si>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</si>
  <si>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</si>
  <si>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</si>
  <si>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</si>
  <si>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</si>
  <si>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</si>
  <si>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</si>
  <si>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</si>
  <si>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</si>
  <si>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</si>
  <si>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</si>
  <si>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</si>
  <si>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</si>
  <si>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</si>
  <si>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</si>
  <si>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</si>
  <si>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</si>
  <si>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</si>
  <si>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</si>
  <si>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</si>
  <si>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</si>
  <si>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</si>
  <si>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</si>
  <si>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</si>
  <si>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</si>
  <si>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</si>
  <si>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</si>
  <si>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</si>
  <si>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</si>
  <si>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</si>
  <si>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</si>
  <si>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</si>
  <si>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</si>
  <si>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</si>
  <si>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</si>
  <si>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</si>
  <si>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</si>
  <si>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</si>
  <si>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</si>
  <si>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</si>
  <si>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</si>
  <si>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</si>
  <si>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</si>
  <si>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</si>
  <si>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</si>
  <si>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</si>
  <si>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</si>
  <si>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</si>
  <si>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</si>
  <si>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</si>
  <si>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</si>
  <si>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</si>
  <si>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</si>
  <si>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</si>
  <si>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</si>
  <si>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</si>
  <si>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</si>
  <si>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</si>
  <si>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</si>
  <si>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</si>
  <si>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</si>
  <si>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</si>
  <si>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</si>
  <si>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</si>
  <si>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</si>
  <si>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</si>
  <si>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</si>
  <si>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</si>
  <si>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</si>
  <si>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</si>
  <si>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</si>
  <si>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</si>
  <si>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</si>
  <si>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</si>
  <si>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</si>
  <si>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</si>
  <si>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</si>
  <si>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</si>
  <si>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</si>
  <si>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</si>
  <si>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</si>
  <si>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</si>
  <si>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</si>
  <si>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</si>
  <si>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</si>
  <si>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</si>
  <si>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</si>
  <si>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</si>
  <si>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</si>
  <si>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</si>
  <si>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</si>
  <si>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</si>
  <si>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</si>
  <si>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</si>
  <si>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</si>
  <si>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</si>
  <si>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</si>
  <si>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</si>
  <si>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</si>
  <si>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</si>
  <si>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</si>
  <si>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</si>
  <si>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</si>
  <si>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</si>
  <si>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</si>
  <si>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</si>
  <si>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</si>
  <si>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</si>
  <si>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</si>
  <si>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</si>
  <si>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</si>
  <si>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</si>
  <si>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</si>
  <si>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</si>
  <si>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</si>
  <si>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</si>
  <si>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</si>
  <si>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</si>
  <si>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</si>
  <si>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</si>
  <si>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</si>
  <si>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</si>
  <si>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</si>
  <si>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</si>
  <si>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</si>
  <si>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</si>
  <si>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</si>
  <si>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</si>
  <si>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</si>
  <si>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</si>
  <si>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</si>
  <si>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</si>
  <si>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</si>
  <si>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</si>
  <si>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</si>
  <si>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</si>
  <si>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</si>
  <si>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</si>
  <si>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</si>
  <si>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</si>
  <si>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</si>
  <si>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</si>
  <si>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</si>
  <si>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</si>
  <si>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</si>
  <si>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</si>
  <si>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</si>
  <si>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</si>
  <si>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</si>
  <si>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</si>
  <si>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</si>
  <si>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</si>
  <si>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</si>
  <si>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</si>
  <si>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</si>
  <si>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</si>
  <si>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</si>
  <si>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</si>
  <si>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</si>
  <si>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</si>
  <si>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</si>
  <si>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</si>
  <si>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</si>
  <si>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</si>
  <si>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</si>
  <si>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</si>
  <si>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</si>
  <si>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</si>
  <si>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</si>
  <si>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</si>
  <si>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</si>
  <si>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</si>
  <si>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</si>
  <si>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</si>
  <si>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</si>
  <si>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</si>
  <si>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</si>
  <si>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</si>
  <si>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</si>
  <si>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</si>
  <si>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</si>
  <si>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</si>
  <si>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</si>
  <si>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</si>
  <si>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</si>
  <si>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</si>
  <si>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</si>
  <si>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</si>
  <si>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</si>
  <si>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</si>
  <si>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</si>
  <si>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</si>
  <si>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</si>
  <si>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</si>
  <si>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</si>
  <si>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</si>
  <si>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</si>
  <si>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</si>
  <si>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</si>
  <si>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</si>
  <si>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</si>
  <si>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</si>
  <si>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</si>
  <si>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</si>
  <si>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</si>
  <si>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</si>
  <si>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</si>
  <si>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</si>
  <si>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</si>
  <si>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</si>
  <si>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</si>
  <si>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</si>
  <si>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</si>
  <si>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</si>
  <si>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</si>
  <si>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</si>
  <si>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</si>
  <si>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</si>
  <si>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</si>
  <si>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</si>
  <si>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</si>
  <si>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</si>
  <si>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</si>
  <si>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</si>
  <si>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</si>
  <si>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</si>
  <si>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</si>
  <si>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</si>
  <si>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</si>
  <si>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</si>
  <si>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</si>
  <si>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</si>
  <si>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</si>
  <si>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</si>
  <si>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</si>
  <si>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</si>
  <si>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</si>
  <si>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</si>
  <si>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</si>
  <si>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</si>
  <si>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</si>
  <si>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</si>
  <si>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</si>
  <si>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</si>
  <si>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</si>
  <si>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</si>
  <si>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</si>
  <si>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</si>
  <si>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</si>
  <si>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</si>
  <si>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</si>
  <si>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</si>
  <si>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</si>
  <si>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</si>
  <si>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</si>
  <si>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</si>
  <si>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</si>
  <si>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</si>
  <si>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</si>
  <si>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</si>
  <si>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</si>
  <si>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</si>
  <si>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</si>
  <si>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</si>
  <si>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</si>
  <si>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</si>
  <si>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</si>
  <si>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</si>
  <si>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</si>
  <si>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</si>
  <si>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</si>
  <si>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</si>
  <si>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</si>
  <si>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</si>
  <si>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</si>
  <si>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</si>
  <si>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</si>
  <si>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</si>
  <si>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</si>
  <si>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</si>
  <si>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</si>
  <si>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</si>
  <si>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</si>
  <si>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</si>
  <si>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</si>
  <si>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</si>
  <si>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</si>
  <si>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</si>
  <si>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</si>
  <si>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</si>
  <si>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</si>
  <si>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</si>
  <si>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</si>
  <si>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</si>
  <si>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</si>
  <si>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</si>
  <si>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</si>
  <si>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</si>
  <si>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</si>
  <si>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</si>
  <si>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</si>
  <si>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</si>
  <si>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</si>
  <si>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</si>
  <si>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</si>
  <si>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</si>
  <si>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</si>
  <si>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</si>
  <si>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</si>
  <si>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</si>
  <si>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</si>
  <si>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</si>
  <si>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</si>
  <si>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</si>
  <si>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</si>
  <si>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</si>
  <si>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</si>
  <si>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</si>
  <si>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</si>
  <si>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</si>
  <si>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</si>
  <si>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</si>
  <si>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</si>
  <si>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</si>
  <si>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</si>
  <si>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</si>
  <si>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</si>
  <si>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</si>
  <si>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</si>
  <si>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</si>
  <si>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</si>
  <si>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</si>
  <si>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</si>
  <si>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</si>
  <si>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</si>
  <si>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</si>
  <si>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</si>
  <si>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</si>
  <si>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</si>
  <si>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</si>
  <si>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</si>
  <si>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</si>
  <si>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</si>
  <si>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</si>
  <si>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</si>
  <si>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</si>
  <si>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</si>
  <si>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</si>
  <si>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</si>
  <si>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</si>
  <si>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</si>
  <si>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</si>
  <si>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</si>
  <si>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</si>
  <si>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</si>
  <si>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</si>
  <si>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</si>
  <si>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</si>
  <si>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</si>
  <si>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</si>
  <si>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</si>
  <si>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</si>
  <si>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</si>
  <si>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</si>
  <si>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</si>
  <si>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</si>
  <si>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</si>
  <si>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</si>
  <si>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</si>
  <si>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</si>
  <si>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</si>
  <si>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</si>
  <si>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</si>
  <si>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</si>
  <si>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</si>
  <si>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</si>
  <si>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</si>
  <si>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</si>
  <si>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</si>
  <si>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</si>
  <si>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</si>
  <si>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</si>
  <si>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</si>
  <si>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</si>
  <si>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</si>
  <si>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</si>
  <si>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</si>
  <si>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</si>
  <si>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</si>
  <si>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</si>
  <si>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</si>
  <si>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</si>
  <si>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</si>
  <si>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</si>
  <si>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</si>
  <si>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</si>
  <si>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</si>
  <si>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</si>
  <si>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</si>
  <si>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</si>
  <si>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</si>
  <si>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</si>
  <si>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</si>
  <si>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</si>
  <si>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</si>
  <si>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</si>
  <si>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</si>
  <si>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</si>
  <si>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</si>
  <si>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</si>
  <si>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</si>
  <si>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</si>
  <si>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</si>
  <si>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</si>
  <si>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</si>
  <si>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</si>
  <si>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</si>
  <si>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</si>
  <si>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</si>
  <si>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</si>
  <si>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</si>
  <si>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</si>
  <si>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</si>
  <si>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</si>
  <si>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</si>
  <si>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</si>
  <si>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</si>
  <si>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</si>
  <si>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</si>
  <si>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</si>
  <si>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</si>
  <si>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</si>
  <si>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</si>
  <si>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</si>
  <si>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</si>
  <si>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</si>
  <si>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</si>
  <si>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</si>
  <si>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</si>
  <si>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</si>
  <si>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</si>
  <si>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</si>
  <si>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</si>
  <si>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</si>
  <si>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</si>
  <si>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</si>
  <si>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</si>
  <si>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</si>
  <si>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</si>
  <si>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</si>
  <si>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</si>
  <si>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</si>
  <si>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</si>
  <si>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</si>
  <si>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</si>
  <si>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</si>
  <si>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</si>
  <si>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</si>
  <si>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</si>
  <si>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</si>
  <si>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</si>
  <si>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</si>
  <si>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</si>
  <si>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</si>
  <si>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</si>
  <si>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</si>
  <si>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</si>
  <si>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</si>
  <si>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</si>
  <si>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</si>
  <si>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</si>
  <si>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</si>
  <si>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</si>
  <si>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</si>
  <si>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</si>
  <si>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</si>
  <si>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</si>
  <si>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</si>
  <si>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</si>
  <si>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</si>
  <si>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</si>
  <si>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</si>
  <si>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</si>
  <si>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</si>
  <si>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</si>
  <si>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</si>
  <si>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</si>
  <si>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</si>
  <si>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</si>
  <si>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</si>
  <si>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</si>
  <si>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</si>
  <si>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</si>
  <si>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</si>
  <si>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</si>
  <si>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</si>
  <si>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</si>
  <si>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</si>
  <si>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</si>
  <si>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</si>
  <si>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</si>
  <si>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</si>
  <si>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</si>
  <si>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</si>
  <si>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</si>
  <si>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</si>
  <si>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</si>
  <si>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</si>
  <si>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</si>
  <si>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</si>
  <si>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</si>
  <si>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</si>
  <si>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</si>
  <si>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</si>
  <si>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</si>
  <si>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</si>
  <si>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</si>
  <si>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</si>
  <si>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</si>
  <si>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</si>
  <si>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</si>
  <si>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</si>
  <si>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</si>
  <si>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</si>
  <si>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</si>
  <si>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</si>
  <si>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</si>
  <si>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</si>
  <si>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</si>
  <si>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</si>
  <si>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</si>
  <si>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</si>
  <si>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</si>
  <si>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</si>
  <si>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</si>
  <si>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</si>
  <si>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</si>
  <si>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</si>
  <si>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</si>
  <si>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</si>
  <si>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</si>
  <si>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</si>
  <si>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</si>
  <si>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</si>
  <si>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</si>
  <si>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</si>
  <si>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</si>
  <si>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</si>
  <si>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</si>
  <si>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</si>
  <si>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</si>
  <si>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</si>
  <si>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</si>
  <si>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</si>
  <si>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</si>
  <si>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</si>
  <si>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</si>
  <si>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</si>
  <si>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</si>
  <si>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</si>
  <si>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</si>
  <si>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</si>
  <si>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</si>
  <si>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</si>
  <si>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</si>
  <si>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</si>
  <si>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</si>
  <si>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</si>
  <si>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</si>
  <si>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</si>
  <si>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</si>
  <si>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</si>
  <si>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</si>
  <si>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</si>
  <si>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</si>
  <si>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</si>
  <si>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</si>
  <si>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</si>
  <si>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</si>
  <si>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</si>
  <si>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</si>
  <si>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</si>
  <si>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</si>
  <si>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</si>
  <si>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</si>
  <si>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</si>
  <si>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</si>
  <si>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</si>
  <si>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</si>
  <si>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</si>
  <si>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</si>
  <si>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</si>
  <si>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</si>
  <si>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</si>
  <si>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</si>
  <si>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</si>
  <si>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</si>
  <si>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</si>
  <si>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</si>
  <si>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</si>
  <si>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</si>
  <si>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</si>
  <si>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</si>
  <si>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</si>
  <si>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</si>
  <si>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</si>
  <si>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</si>
  <si>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</si>
  <si>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</si>
  <si>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</si>
  <si>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</si>
  <si>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</si>
  <si>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</si>
  <si>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</si>
  <si>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</si>
  <si>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</si>
  <si>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</si>
  <si>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</si>
  <si>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</si>
  <si>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</si>
  <si>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</si>
  <si>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</si>
  <si>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</si>
  <si>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</si>
  <si>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</si>
  <si>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</si>
  <si>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</si>
  <si>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</si>
  <si>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</si>
  <si>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</si>
  <si>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</si>
  <si>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</si>
  <si>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</si>
  <si>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</si>
  <si>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</si>
  <si>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</si>
  <si>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</si>
  <si>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</si>
  <si>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</si>
  <si>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</si>
  <si>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</si>
  <si>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</si>
  <si>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</si>
  <si>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</si>
  <si>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</si>
  <si>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</si>
  <si>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</si>
  <si>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</si>
  <si>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</si>
  <si>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</si>
  <si>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</si>
  <si>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</si>
  <si>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</si>
  <si>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</si>
  <si>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</si>
  <si>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</si>
  <si>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</si>
  <si>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</si>
  <si>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</si>
  <si>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</si>
  <si>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</si>
  <si>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</si>
  <si>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</si>
  <si>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</si>
  <si>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</si>
  <si>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</si>
  <si>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</si>
  <si>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</si>
  <si>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</si>
  <si>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</si>
  <si>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</si>
  <si>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</si>
  <si>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</si>
  <si>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</si>
  <si>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</si>
  <si>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</si>
  <si>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</si>
  <si>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</si>
  <si>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</si>
  <si>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</si>
  <si>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</si>
  <si>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</si>
  <si>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</si>
  <si>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</si>
  <si>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</si>
  <si>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</si>
  <si>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</si>
  <si>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</si>
  <si>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</si>
  <si>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</si>
  <si>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</si>
  <si>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</si>
  <si>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</si>
  <si>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</si>
  <si>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</si>
  <si>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</si>
  <si>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</si>
  <si>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</si>
  <si>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</si>
  <si>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</si>
  <si>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</si>
  <si>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</si>
  <si>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</si>
  <si>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</si>
  <si>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</si>
  <si>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</si>
  <si>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</si>
  <si>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</si>
  <si>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</si>
  <si>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</si>
  <si>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</si>
  <si>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</si>
  <si>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</si>
  <si>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</si>
  <si>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</si>
  <si>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</si>
  <si>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</si>
  <si>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</si>
  <si>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</si>
  <si>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</si>
  <si>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</si>
  <si>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</si>
  <si>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</si>
  <si>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</si>
  <si>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</si>
  <si>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</si>
  <si>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</si>
  <si>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</si>
  <si>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</si>
  <si>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</si>
  <si>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</si>
  <si>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</si>
  <si>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</si>
  <si>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</si>
  <si>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</si>
  <si>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</si>
  <si>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</si>
  <si>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</si>
  <si>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</si>
  <si>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</si>
  <si>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</si>
  <si>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</si>
  <si>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</si>
  <si>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</si>
  <si>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</si>
  <si>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</si>
  <si>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</si>
  <si>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</si>
  <si>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</si>
  <si>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</si>
  <si>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</si>
  <si>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</si>
  <si>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</si>
  <si>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</si>
  <si>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</si>
  <si>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</si>
  <si>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</si>
  <si>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</si>
  <si>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</si>
  <si>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</si>
  <si>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</si>
  <si>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</si>
  <si>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</si>
  <si>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</si>
  <si>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</si>
  <si>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</si>
  <si>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</si>
  <si>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</si>
  <si>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</si>
  <si>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</si>
  <si>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</si>
  <si>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</si>
  <si>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</si>
  <si>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</si>
  <si>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</si>
  <si>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</si>
  <si>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</si>
  <si>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</si>
  <si>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</si>
  <si>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</si>
  <si>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</si>
  <si>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</si>
  <si>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</si>
  <si>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</si>
  <si>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</si>
  <si>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</si>
  <si>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</si>
  <si>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</si>
  <si>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</si>
  <si>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</si>
  <si>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</si>
  <si>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</si>
  <si>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</si>
  <si>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</si>
  <si>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</si>
  <si>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</si>
  <si>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</si>
  <si>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</si>
  <si>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</si>
  <si>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</si>
  <si>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</si>
  <si>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</si>
  <si>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</si>
  <si>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</si>
  <si>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</si>
  <si>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</si>
  <si>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</si>
  <si>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</si>
  <si>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</si>
  <si>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</si>
  <si>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</si>
  <si>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</si>
  <si>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</si>
  <si>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</si>
  <si>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</si>
  <si>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</si>
  <si>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</si>
  <si>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</si>
  <si>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</si>
  <si>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</si>
  <si>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</si>
  <si>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</si>
  <si>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</si>
  <si>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</si>
  <si>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</si>
  <si>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</si>
  <si>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</si>
  <si>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</si>
  <si>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</si>
  <si>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</si>
  <si>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</si>
  <si>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</si>
  <si>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</si>
  <si>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</si>
  <si>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</si>
  <si>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</si>
  <si>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</si>
  <si>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</si>
  <si>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</si>
  <si>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</si>
  <si>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</si>
  <si>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</si>
  <si>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</si>
  <si>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</si>
  <si>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</si>
  <si>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</si>
  <si>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</si>
  <si>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</si>
  <si>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</si>
  <si>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</si>
  <si>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</si>
  <si>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</si>
  <si>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</si>
  <si>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</si>
  <si>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</si>
  <si>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</si>
  <si>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</si>
  <si>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</si>
  <si>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</si>
  <si>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</si>
  <si>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</si>
  <si>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</si>
  <si>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</si>
  <si>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</si>
  <si>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</si>
  <si>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</si>
  <si>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</si>
  <si>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</si>
  <si>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</si>
  <si>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</si>
  <si>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</si>
  <si>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</si>
  <si>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</si>
  <si>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</si>
  <si>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</si>
  <si>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</si>
  <si>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</si>
  <si>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</si>
  <si>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</si>
  <si>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</si>
  <si>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</si>
  <si>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</si>
  <si>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</si>
  <si>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</si>
  <si>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</si>
  <si>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</si>
  <si>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</si>
  <si>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</si>
  <si>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</si>
  <si>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</si>
  <si>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</si>
  <si>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</si>
  <si>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</si>
  <si>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</si>
  <si>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</si>
  <si>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</si>
  <si>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</si>
  <si>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</si>
  <si>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</si>
  <si>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</si>
  <si>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</si>
  <si>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</si>
  <si>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</si>
  <si>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</si>
  <si>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</si>
  <si>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</si>
  <si>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</si>
  <si>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</si>
  <si>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</si>
  <si>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</si>
  <si>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</si>
  <si>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</si>
  <si>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</si>
  <si>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</si>
  <si>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</si>
  <si>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</si>
  <si>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</si>
  <si>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</si>
  <si>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</si>
  <si>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</si>
  <si>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</si>
  <si>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</si>
  <si>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</si>
  <si>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</si>
  <si>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</si>
  <si>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</si>
  <si>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</si>
  <si>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</si>
  <si>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</si>
  <si>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</si>
  <si>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</si>
  <si>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</si>
  <si>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</si>
  <si>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</si>
  <si>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</si>
  <si>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</si>
  <si>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</si>
  <si>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</si>
  <si>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</si>
  <si>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</si>
  <si>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</si>
  <si>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</si>
  <si>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</si>
  <si>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</si>
  <si>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</si>
  <si>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</si>
  <si>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</si>
  <si>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</si>
  <si>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</si>
  <si>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</si>
  <si>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</si>
  <si>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</si>
  <si>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</si>
  <si>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</si>
  <si>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</si>
  <si>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</si>
  <si>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</si>
  <si>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</si>
  <si>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</si>
  <si>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</si>
  <si>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</si>
  <si>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</si>
  <si>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</si>
  <si>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</si>
  <si>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</si>
  <si>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</si>
  <si>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</si>
  <si>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</si>
  <si>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</si>
  <si>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</si>
  <si>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</si>
  <si>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</si>
  <si>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</si>
  <si>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</si>
  <si>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</si>
  <si>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</si>
  <si>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</si>
  <si>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</si>
  <si>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</si>
  <si>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</si>
  <si>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</si>
  <si>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</si>
  <si>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</si>
  <si>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</si>
  <si>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</si>
  <si>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</si>
  <si>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</si>
  <si>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</si>
  <si>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</si>
  <si>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</si>
  <si>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</si>
  <si>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</si>
  <si>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</si>
  <si>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</si>
  <si>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</si>
  <si>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</si>
  <si>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</si>
  <si>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</si>
  <si>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</si>
  <si>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</si>
  <si>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</si>
  <si>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</si>
  <si>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</si>
  <si>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</si>
  <si>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</si>
  <si>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</si>
  <si>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</si>
  <si>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</si>
  <si>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</si>
  <si>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</si>
  <si>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</si>
  <si>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</si>
  <si>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</si>
  <si>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</si>
  <si>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</si>
  <si>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</si>
  <si>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</si>
  <si>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</si>
  <si>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</si>
  <si>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</si>
  <si>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</si>
  <si>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</si>
  <si>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</si>
  <si>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</si>
  <si>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</si>
  <si>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</si>
  <si>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</si>
  <si>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</si>
  <si>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</si>
  <si>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</si>
  <si>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</si>
  <si>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</si>
  <si>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</si>
  <si>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</si>
  <si>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</si>
  <si>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</si>
  <si>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</si>
  <si>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</si>
  <si>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</si>
  <si>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</si>
  <si>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</si>
  <si>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</si>
  <si>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</si>
  <si>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</si>
  <si>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</si>
  <si>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</si>
  <si>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</si>
  <si>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</si>
  <si>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</si>
  <si>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</si>
  <si>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</si>
  <si>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</si>
  <si>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</si>
  <si>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Syros</t>
  </si>
  <si>
    <t>Steering Comitee:
- The Mayor of Syros Ermoupolis - The vice Mayor of Syros Ermoupolis
- DAFNI (Network of Aegean Islands for Sustainability)
Work group:
- The energy representative of the municipality of Syros Ermoupolis
- The technical department of the municipality of Syros Ermoupolis
- DAFNI (Network of Aegean Islands for Sustainability)</t>
  </si>
  <si>
    <t>Staff:
- The energy representative of the municipality of Syros Ermoupolis (1 person)
- The technical department of the municipality of Syros Ermoupolis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</si>
  <si>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</si>
  <si>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</si>
  <si>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Syros Ermoupolis's energy profile. The monitoring task will be taken over by the work group.</t>
  </si>
  <si>
    <t xml:space="preserve">The long-term vision of the municipality of Syros Ermoupolis is to succeed into restricitng the rapidly increasing CO2 emissions of Syros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Syros are expected to increase by 58%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</si>
  <si>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</si>
  <si>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</si>
  <si>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</si>
  <si>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</si>
  <si>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</si>
  <si>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</si>
  <si>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</si>
  <si>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Övriga passagerartransporter på vägar (taxi, turism, skolbussar etc.)</t>
  </si>
  <si>
    <t>Andre passagerer vejtransport (taxa, turisme, skolebusser osv.)</t>
  </si>
  <si>
    <t>Teised maanteetranspordi liigid (takso, turism, koolibussid jne)</t>
  </si>
  <si>
    <t>Άλλες οδικές υπηρεσίες μεταφοράς επιβατών (ταξί, τουρισμός, σχολικά λεωφορεία, κλπ.)</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</si>
  <si>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</si>
  <si>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</si>
  <si>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</si>
  <si>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</si>
  <si>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Syros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</si>
  <si>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</si>
  <si>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</si>
  <si>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</si>
  <si>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</si>
  <si>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</si>
  <si>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</si>
  <si>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</si>
  <si>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</si>
  <si>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</si>
  <si>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</si>
  <si>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</si>
  <si>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</si>
  <si>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Syros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</si>
  <si>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</si>
  <si>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</si>
  <si>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</si>
  <si>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</si>
  <si>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</si>
  <si>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</si>
  <si>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</si>
  <si>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</si>
  <si>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</si>
  <si>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</si>
  <si>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</si>
  <si>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</si>
  <si>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</si>
  <si>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</si>
  <si>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</si>
  <si>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</si>
  <si>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</si>
  <si>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</si>
  <si>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</si>
  <si>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Syros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</si>
  <si>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</si>
  <si>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</si>
  <si>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</si>
  <si>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Syros - Health centers - Hospital</t>
  </si>
  <si>
    <t>Increase to 30% the total space heating energy demand supplied from heat pumps by 2020 - Increase to 30% the total hot water energy demand supplied from solar thermal by 2020</t>
  </si>
  <si>
    <t>Municipality of Syros - Health center</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</si>
  <si>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</si>
  <si>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</si>
  <si>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Syros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</si>
  <si>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</si>
  <si>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</si>
  <si>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Syros - Syros KTEL </t>
  </si>
  <si>
    <t>Increase by 20% the energy efficiency of passenger transports by road by 2020 through the promotion of eco-driving practices.</t>
  </si>
  <si>
    <t>Municipality of Syros - Transfer operators - Taxis</t>
  </si>
  <si>
    <t>Increase to 10% the passenger transport by road energy demand supplied from electricity by 2020 through the introduction of hybrid – electrical buses</t>
  </si>
  <si>
    <t>Increase by 20% the energy efficiency of Freight transport by road and removal services by 2020 through the promotion of eco-driving practices.</t>
  </si>
  <si>
    <t xml:space="preserve">Municipality of Syros  </t>
  </si>
  <si>
    <t>Increase to 10% the passenger transport by road energy demand supplied from electricity by 2020 through the promotion of hybrid – electrical trucks.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</si>
  <si>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</si>
  <si>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</si>
  <si>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</si>
  <si>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</si>
  <si>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</si>
  <si>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</si>
  <si>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</si>
  <si>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Syros island</t>
  </si>
  <si>
    <t>Municipality of Syros Ermoupolis</t>
  </si>
</sst>
</file>

<file path=xl/styles.xml><?xml version="1.0" encoding="UTF-8" standalone="yes"?>
<styleSheet xmlns="http://schemas.openxmlformats.org/spreadsheetml/2006/main"><numFmts count="1"><numFmt numFmtID_"164" formatCode="#,##0.000"/></numFmts><fonts count="75"><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4" fillID_"3" borderID_"0" xfID_"0" applyFont="1" applyFill="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8" borderID_"8" xfID_"0" applyNumberFormat="1" applyFont="1" applyFill="1" applyBorder="1" applyAlignment="1" applyProtection="1"><alignment horizontal="right" vertical="center"/><protection locked="0"/></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4" fillID_"0" borderID_"8" xfID_"0" applyFont="1" applyBorder="1" applyAlignment="1" applyProtection="1"><alignment vertical="center" wrapText="1"/></xf><xf numFmtID_"0" fontID_"4" fillID_"0" borderID_"6" xfID_"0" applyFont="1" applyBorder="1" applyAlignment="1" applyProtection="1"><alignment vertical="center" wrapText="1"/></xf><xf numFmtID_"0" fontID_"4" fillID_"0" borderID_"7" xfID_"0" applyFont="1" applyBorder="1" applyAlignment="1" applyProtection="1"><alignment vertical="center" wrapText="1"/></xf><xf numFmtID_"0" fontID_"0" fillID_"0" borderID_"7" xfID_"0" applyBorder="1" applyAlignment="1"><alignment horizontal="right" vertical="center" wrapText="1"/></xf><xf numFmtID_"0" fontID_"0" fillID_"0" borderID_"6" xfID_"0" applyBorder="1" applyAlignment="1"><alignment horizontal="right" vertical="center" wrapText="1"/></xf><xf numFmtID_"0" fontID_"0" fillID_"0" borderID_"7" xfID_"0" applyBorder="1" applyAlignment="1"><alignment horizontal="right" vertical="center"/></xf><xf numFmtID_"0" fontID_"0" fillID_"0" borderID_"6" xfID_"0" applyBorder="1" applyAlignment="1"><alignment horizontal="right" vertical="center"/></xf></cellXfs><cellStyles count="3"><cellStyle name="Κανονικό" xfID_"0" builtinID_"0"/><cellStyle name="Ποσοστό" xfID_"2" builtinID_"5"/><cellStyle name="Υπερ-σύνδεση" xfID_"1" builtinID_"8"/></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26"/><sheetViews><sheetView showGridLines="0" zoomScale="70" zoomScaleNormal="70" workbookViewID_"0"><selection activeCell="B4" sqref="B4"/></sheetView></sheetViews><sheetFormatPr defaultRowHeight="1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c r="A1" s="113"/><c r="B1" s="247" t="str"><f>Translation!$A$31</f><v>Island  Sustainable Energy Action Plan (ISEAP)</v></c><c r="C1" s="247"/><c r="D1" s="82"/><c r="E1" s="82"/><c r="F1" s="82"/><c r="G1" s="82"/><c r="H1" s="82"/><c r="I1" s="82"/><c r="J1" s="82"/><c r="K1" s="82"/><c r="L1" s="82"/><c r="M1" s="82"/><c r="N1" s="82"/></row><row r="2" spans="1:31" s="21" customFormat="1" ht="28.5" customHeight="1"><c r="A2" s="248" t="s"><v>1443</v></c><c r="B2" s="248"/><c r="C2" s="114"/><c r="D2" s="77"/><c r="E2" s="77"/><c r="F2" s="78" t="str"><f>Translation!$A$10</f><v>Island</v></c><c r="G2" s="79" t="str"><f>'Start here'!$B$5</f><v>Syros</v></c><c r="H2" s="81"/><c r="I2" s="81"/><c r="J2" s="81"/><c r="K2" s="81"/><c r="L2" s="81"/><c r="M2" s="81"/><c r="N2" s="81"/></row><row r="4" spans="1:31" ht="30" customHeight="1"><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c r="A5" s="49" t="str"><f>Translation!A10</f><v>Island</v></c><c r="B5" s="232" t="s"><v>1667</v></c></row><row r="6" spans="1:31" s="174" customFormat="1" ht="30" customHeight="1"><c r="A6" s="48" t="str"><f>Translation!A12</f><v>Baseline year</v></c><c r="B6" s="232"><v>2005</v></c></row><row r="7" spans="1:31" s="174" customFormat="1" ht="30" customHeight="1"><c r="A7" s="48" t="str"><f>Translation!A13</f><v>CO2 calculation method</v></c><c r="B7" s="103" t="s"><v>521</v></c><c r="D7" s="46" t="s"><v>521</v></c><c r="E7" s="46" t="s"><v>520</v></c><c r="F7" s="47" t="str"><f>IF(B7=D7,Translation!A14,Translation!A15)</f><v>IPCC emission factors</v></c></row><row r="8" spans="1:31" s="174" customFormat="1" ht="30" customHeight="1"><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row r="10" spans="1:31" s="175" customFormat="1"/><row r="11" spans="1:31" ht="15.75"><c r="A11" s="204" t="str"><f>Translation!A23</f><v>Sheet</v></c><c r="B11" s="250" t="str"><f>Translation!A24</f><v>Contents</v></c><c r="C11" s="250"/></row><row r="12" spans="1:31" ht="15.75"><c r="A12" s="202" t="s"><v>519</v></c><c r="B12" s="249" t="str"><f>Translation!A25</f><v>Is intended to enable the translation of the tables.</v></c><c r="C12" s="249"/></row><row r="13" spans="1:31" ht="15.75"><c r="A13" s="202" t="s"><v>518</v></c><c r="B13" s="251" t="str"><f>Translation!A26</f><v>To insert CO2 emission factors for calculating emissions.</v></c><c r="C13" s="251"/></row><row r="14" spans="1:31" ht="15.75"><c r="A14" s="202" t="s"><v>810</v></c><c r="B14" s="251" t="str"><f>Translation!A27</f><v>To establish ISEAP targets, long-term vision and organizational and financial aspects.</v></c><c r="C14" s="251"/></row><row r="15" spans="1:31" ht="15.75"><c r="A15" s="202" t="s"><v>811</v></c><c r="B15" s="251" t="str"><f>Translation!A28</f><v>To present the baseline energy balance and CO2 emissions inventory.</v></c><c r="C15" s="251"/></row><row r="16" spans="1:31" ht="15.75"><c r="A16" s="202" t="s"><v>852</v></c><c r="B16" s="249" t="str"><f>Translation!A29</f><v>To present the plan energy balance in 2020 and CO2 emissions inventory.</v></c><c r="C16" s="249"/></row><row r="17" spans="1:14" ht="15.75"><c r="A17" s="202" t="s"><v>812</v></c><c r="B17" s="249" t="str"><f>Translation!A30</f><v>To present the list of energy sustainable actions, the investment and reduction of CO2 emissions.</v></c><c r="C17" s="249"/></row><row r="19" spans="1:14" hidden="1"/><row r="20" spans="1:14" hidden="1"/><row r="21" spans="1:14" hidden="1"/><row r="22" spans="1:14" hidden="1"/><row r="23" spans="1:14" customFormat="1"><c r="A23" s="214"/><c r="B23" s="214"/><c r="C23" s="214"/><c r="D23" s="215"/><c r="E23" s="215"/><c r="F23" s="215"/><c r="G23" s="215"/><c r="H23" s="215"/><c r="I23" s="215"/><c r="J23" s="215"/><c r="K23" s="215"/><c r="L23" s="215"/><c r="M23" s="215"/><c r="N23" s="215"/></row><row r="24" spans="1:14" s="217" customFormat="1" ht="185.25" customHeight="1"><c r="A24" s="246"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6"/><c r="C24" s="246"/><c r="D24" s="216"/><c r="E24" s="216"/><c r="F24" s="216"/><c r="G24" s="216"/><c r="H24" s="216"/><c r="I24" s="216"/><c r="J24" s="216"/><c r="K24" s="216"/><c r="L24" s="216"/><c r="M24" s="216"/><c r="N24" s="216"/></row><row r="25" spans="1:14" s="217" customFormat="1" ht="213.75" customHeight="1"><c r="A25" s="246"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6"/><c r="C25" s="246"/><c r="D25" s="216"/><c r="E25" s="216"/><c r="F25" s="216"/><c r="G25" s="216"/><c r="H25" s="216"/><c r="I25" s="216"/><c r="J25" s="216"/><c r="K25" s="216"/><c r="L25" s="216"/><c r="M25" s="216"/><c r="N25" s="216"/></row><row r="26" spans="1:14" s="217" customFormat="1" ht="205.5" customHeight="1"><c r="A26" s="246"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6"/><c r="C26" s="246"/><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5"/><sheetViews><sheetView showGridLines="0" zoomScale="70" zoomScaleNormal="70" workbookViewID_"0"><selection activeCell="B7" sqref="B7"/></sheetView></sheetViews><sheetFormatPr defaultColWidth="42" defaultRowHeight="15"/><cols><col min="1" max="1" width="42" style="13" customWidth="1"/><col min="2" max="2" width="42" style="14" customWidth="1"/><col min="3" max="16384" width="42" style="15"/></cols><sheetData><row r="1" spans="1:12" s="21" customFormat="1" ht="116.25" customHeight="1"><c r="A1" s="252" t="str"><f>Translation!$A$31</f><v>Island  Sustainable Energy Action Plan (ISEAP)</v></c><c r="B1" s="252"/><c r="C1" s="252"/><c r="D1" s="252"/><c r="E1" s="252"/><c r="F1" s="252"/><c r="G1" s="252"/><c r="H1" s="252"/><c r="I1" s="252"/><c r="J1" s="252"/><c r="K1" s="252"/><c r="L1" s="252"/></row><row r="2" spans="1:12" s="21" customFormat="1" ht="28.5" customHeight="1"><c r="A2" s="248" t="s"><v>1443</v></c><c r="B2" s="248"/><c r="C2" s="77"/><c r="D2" s="77"/><c r="E2" s="77"/><c r="F2" s="78"/><c r="G2" s="79"/><c r="H2" s="81"/><c r="I2" s="81"/><c r="J2" s="81"/><c r="K2" s="81"/><c r="L2" s="81"/></row><row r="3" spans="1:12" s="22" customFormat="1" ht="28.5" customHeight="1"><c r="A3" s="83"/><c r="B3" s="83"/><c r="C3" s="84"/><c r="D3" s="84"/><c r="E3" s="84"/><c r="F3" s="76"/><c r="G3" s="72"/></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196" t="str"><f>'Start here'!B4</f><v>EN</v></c><c r="B6" s="7" t="s"><v>11</v></c><c r="C6" s="7" t="s"><v>12</v></c><c r="D6" s="7" t="s"><v>13</v></c><c r="E6" s="7" t="s"><v>14</v></c><c r="F6" s="7" t="s"><v>15</v></c><c r="G6" s="7" t="s"><v>16</v></c><c r="H6" s="7" t="s"><v>17</v></c><c r="I6" s="7" t="s"><v>18</v></c><c r="J6" s="7" t="s"><v>228</v></c><c r="K6" s="7" t="s"><v>20</v></c><c r="L6" s="7" t="s"><v>21</v></c></row><row r="7" spans="1:12" s="10" customFormat="1" ht="12"><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c r="A9" s="20" t="str"><f t="shared" si="0"/><v>Language</v></c><c r="B9" s="227" t="s"><v>825</v></c><c r="C9" s="227" t="s"><v>826</v></c><c r="D9" s="227" t="s"><v>826</v></c><c r="E9" s="227" t="s"><v>1492</v></c><c r="F9" s="227" t="s"><v>911</v></c><c r="G9" s="227" t="s"><v>1337</v></c><c r="H9" s="227" t="s"><v>1113</v></c><c r="I9" s="227" t="s"><v>1153</v></c><c r="J9" s="227" t="s"><v>908</v></c><c r="K9" s="227"/><c r="L9" s="227"/></row><row r="10" spans="1:12" s="10" customFormat="1" ht="12"><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c r="A21" s="20" t="str"><f t="shared" si="0"/><v>[MWh]</v></c><c r="B21" s="227" t="s"><v>500</v></c><c r="C21" s="227" t="s"><v>500</v></c><c r="D21" s="227" t="s"><v>500</v></c><c r="E21" s="227" t="s"><v>500</v></c><c r="F21" s="227" t="s"><v>500</v></c><c r="G21" s="227" t="s"><v>500</v></c><c r="H21" s="227" t="s"><v>500</v></c><c r="I21" s="227" t="s"><v>500</v></c><c r="J21" s="227" t="s"><v>500</v></c><c r="K21" s="227"/><c r="L21" s="227"/></row><row r="22" spans="1:12" s="11" customFormat="1" ht="12"><c r="A22" s="20" t="str"><f t="shared" si="0"/><v>[%]</v></c><c r="B22" s="227" t="s"><v>849</v></c><c r="C22" s="227" t="s"><v>849</v></c><c r="D22" s="227" t="s"><v>849</v></c><c r="E22" s="227" t="s"><v>849</v></c><c r="F22" s="227" t="s"><v>849</v></c><c r="G22" s="227" t="s"><v>849</v></c><c r="H22" s="227" t="s"><v>849</v></c><c r="I22" s="227" t="s"><v>849</v></c><c r="J22" s="227" t="s"><v>849</v></c><c r="K22" s="227"/><c r="L22" s="227"/></row><row r="23" spans="1:12" s="10" customFormat="1" ht="12"><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c r="A61" s="180" t="str"><f t="shared" si="0"/><v>Hot water</v></c><c r="B61" s="12" t="s"><v>26</v></c><c r="C61" s="12" t="s"><v>27</v></c><c r="D61" s="12" t="s"><v>990</v></c><c r="E61" s="12" t="s"><v>1536</v></c><c r="F61" s="12" t="s"><v>308</v></c><c r="G61" s="12" t="s"><v>150</v></c><c r="H61" s="12" t="s"><v>189</v></c><c r="I61" s="12" t="s"><v>1197</v></c><c r="J61" s="12" t="s"><v>249</v></c><c r="K61" s="12"/><c r="L61" s="12"/></row><row r="62" spans="1:12" s="10" customFormat="1" ht="12"><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c r="A63" s="180" t="str"><f t="shared" si="0"/><v>Lighting</v></c><c r="B63" s="12" t="s"><v>30</v></c><c r="C63" s="12" t="s"><v>31</v></c><c r="D63" s="12" t="s"><v>992</v></c><c r="E63" s="12" t="s"><v>1538</v></c><c r="F63" s="12" t="s"><v>750</v></c><c r="G63" s="12" t="s"><v>152</v></c><c r="H63" s="12" t="s"><v>152</v></c><c r="I63" s="12" t="s"><v>1199</v></c><c r="J63" s="12" t="s"><v>251</v></c><c r="K63" s="12"/><c r="L63" s="12"/></row><row r="64" spans="1:12" s="10" customFormat="1" ht="12"><c r="A64" s="180" t="str"><f t="shared" si="0"/><v>Cooking</v></c><c r="B64" s="12" t="s"><v>32</v></c><c r="C64" s="12" t="s"><v>33</v></c><c r="D64" s="12" t="s"><v>993</v></c><c r="E64" s="12" t="s"><v>1539</v></c><c r="F64" s="12" t="s"><v>310</v></c><c r="G64" s="12" t="s"><v>153</v></c><c r="H64" s="12" t="s"><v>190</v></c><c r="I64" s="12" t="s"><v>1200</v></c><c r="J64" s="12" t="s"><v>252</v></c><c r="K64" s="12"/><c r="L64" s="12"/></row><row r="65" spans="1:12" s="10" customFormat="1" ht="12"><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c r="A67" s="180" t="str"><f t="shared" si="0"/><v>Dish washing</v></c><c r="B67" s="12" t="s"><v>38</v></c><c r="C67" s="12" t="s"><v>39</v></c><c r="D67" s="12" t="s"><v>996</v></c><c r="E67" s="12" t="s"><v>1542</v></c><c r="F67" s="12" t="s"><v>313</v></c><c r="G67" s="12" t="s"><v>747</v></c><c r="H67" s="12" t="s"><v>193</v></c><c r="I67" s="12" t="s"><v>1203</v></c><c r="J67" s="12" t="s"><v>254</v></c><c r="K67" s="12"/><c r="L67" s="12"/></row><row r="68" spans="1:12" s="10" customFormat="1" ht="12"><c r="A68" s="180" t="str"><f t="shared" si="0"/><v>Tv sets</v></c><c r="B68" s="12" t="s"><v>40</v></c><c r="C68" s="12" t="s"><v>41</v></c><c r="D68" s="12" t="s"><v>41</v></c><c r="E68" s="12" t="s"><v>1543</v></c><c r="F68" s="12" t="s"><v>314</v></c><c r="G68" s="12" t="s"><v>746</v></c><c r="H68" s="12" t="s"><v>194</v></c><c r="I68" s="12" t="s"><v>1204</v></c><c r="J68" s="12" t="s"><v>255</v></c><c r="K68" s="12"/><c r="L68" s="12"/></row><row r="69" spans="1:12" s="10" customFormat="1" ht="12"><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c r="A72" s="180" t="str"><f t="shared" si="0"/><v>Mining and quarrying</v></c><c r="B72" s="9" t="s"><v>48</v></c><c r="C72" s="9" t="s"><v>49</v></c><c r="D72" s="9" t="s"><v>1000</v></c><c r="E72" s="9" t="s"><v>1547</v></c><c r="F72" s="9" t="s"><v>317</v></c><c r="G72" s="9" t="s"><v>373</v></c><c r="H72" s="9" t="s"><v>197</v></c><c r="I72" s="9" t="s"><v>1208</v></c><c r="J72" s="9" t="s"><v>258</v></c><c r="K72" s="9"/><c r="L72" s="9"/></row><row r="73" spans="1:12" s="10" customFormat="1" ht="1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c r="A76" s="180" t="str"><f t="shared" si="1"/><v>Construction</v></c><c r="B76" s="9" t="s"><v>53</v></c><c r="C76" s="9" t="s"><v>54</v></c><c r="D76" s="9" t="s"><v>1004</v></c><c r="E76" s="9" t="s"><v>53</v></c><c r="F76" s="9" t="s"><v>320</v></c><c r="G76" s="9" t="s"><v>375</v></c><c r="H76" s="9" t="s"><v>198</v></c><c r="I76" s="9" t="s"><v>1212</v></c><c r="J76" s="9" t="s"><v>259</v></c><c r="K76" s="9"/><c r="L76" s="9"/></row><row r="77" spans="1:12" s="10" customFormat="1" ht="1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c r="A82" s="180" t="str"><f t="shared" si="1"/><v>Education</v></c><c r="B82" s="9" t="s"><v>61</v></c><c r="C82" s="9" t="s"><v>62</v></c><c r="D82" s="9" t="s"><v>1010</v></c><c r="E82" s="9" t="s"><v>61</v></c><c r="F82" s="9" t="s"><v>325</v></c><c r="G82" s="9" t="s"><v>156</v></c><c r="H82" s="9" t="s"><v>200</v></c><c r="I82" s="9" t="s"><v>1218</v></c><c r="J82" s="9" t="s"><v>260</v></c><c r="K82" s="9"/><c r="L82" s="9"/></row><row r="83" spans="1:12" s="11" customFormat="1" ht="24"><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c r="A84" s="180" t="str"><f t="shared" si="1"/><v>Other services</v></c><c r="B84" s="9" t="s"><v>65</v></c><c r="C84" s="9" t="s"><v>66</v></c><c r="D84" s="9" t="s"><v>1012</v></c><c r="E84" s="9" t="s"><v>1557</v></c><c r="F84" s="9" t="s"><v>327</v></c><c r="G84" s="9" t="s"><v>732</v></c><c r="H84" s="9" t="s"><v>731</v></c><c r="I84" s="9" t="s"><v>1220</v></c><c r="J84" s="9" t="s"><v>262</v></c><c r="K84" s="9"/><c r="L84" s="9"/></row><row r="85" spans="1:12" s="10" customFormat="1" ht="12"><c r="A85" s="180" t="str"><f t="shared" si="1"/><v>Public lighting</v></c><c r="B85" s="9" t="s"><v>44</v></c><c r="C85" s="9" t="s"><v>45</v></c><c r="D85" s="9" t="s"><v>1013</v></c><c r="E85" s="9" t="s"><v>1558</v></c><c r="F85" s="9" t="s"><v>730</v></c><c r="G85" s="9" t="s"><v>729</v></c><c r="H85" s="9" t="s"><v>158</v></c><c r="I85" s="9" t="s"><v>1221</v></c><c r="J85" s="9" t="s"><v>263</v></c><c r="K85" s="9"/><c r="L85" s="9"/></row><row r="86" spans="1:12" s="10" customFormat="1" ht="1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c r="A88" s="201" t="str"><f t="shared" si="1"/><v>Freight transport by road and removal services</v></c><c r="B88" s="9" t="s"><v>68</v></c><c r="C88" s="9" t="s"><v>1680</v></c><c r="D88" s="9"/><c r="E88" s="9"/><c r="F88" s="9" t="s"><v>328</v></c><c r="G88" s="9" t="s"><v>1681</v></c><c r="H88" s="9" t="s"><v>1682</v></c><c r="I88" s="9"/><c r="J88" s="9" t="s"><v>1683</v></c><c r="K88" s="9"/><c r="L88" s="9"/></row><row r="89" spans="1:12" s="10" customFormat="1" ht="24"><c r="A89" s="201" t="str"><f t="shared" si="1"/><v>Other fleet for public and private services</v></c><c r="B89" s="9" t="s"><v>946</v></c><c r="C89" s="9" t="s"><v>69</v></c><c r="D89" s="9"/><c r="E89" s="9"/><c r="F89" s="9" t="s"><v>1684</v></c><c r="G89" s="9" t="s"><v>1685</v></c><c r="H89" s="9" t="s"><v>202</v></c><c r="I89" s="9"/><c r="J89" s="9" t="s"><v>1686</v></c><c r="K89" s="9"/><c r="L89" s="9"/></row><row r="90" spans="1:12" s="10" customFormat="1" ht="12"><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c r="A100" s="20" t="str"><f t="shared" si="1"/><v>Fueloil</v></c><c r="B100" s="9" t="s"><v>454</v></c><c r="C100" s="9" t="s"><v>455</v></c><c r="D100" s="9" t="s"><v>454</v></c><c r="E100" s="9" t="s"><v>1568</v></c><c r="F100" s="9" t="s"><v>456</v></c><c r="G100" s="9" t="s"><v>457</v></c><c r="H100" s="9" t="s"><v>458</v></c><c r="I100" s="9" t="s"><v>1232</v></c><c r="J100" s="9" t="s"><v>459</v></c><c r="K100" s="9"/><c r="L100" s="9"/></row><row r="101" spans="1:12" s="10" customFormat="1" ht="12"><c r="A101" s="20" t="str"><f t="shared" si="1"/><v>Diesel</v></c><c r="B101" s="9" t="s"><v>406</v></c><c r="C101" s="9" t="s"><v>460</v></c><c r="D101" s="9" t="s"><v>406</v></c><c r="E101" s="9" t="s"><v>1569</v></c><c r="F101" s="9" t="s"><v>461</v></c><c r="G101" s="9" t="s"><v>406</v></c><c r="H101" s="9" t="s"><v>406</v></c><c r="I101" s="9" t="s"><v>406</v></c><c r="J101" s="9" t="s"><v>462</v></c><c r="K101" s="9"/><c r="L101" s="9"/></row><row r="102" spans="1:12" s="10" customFormat="1" ht="12"><c r="A102" s="20" t="str"><f t="shared" si="1"/><v>Gasoline</v></c><c r="B102" s="9" t="s"><v>407</v></c><c r="C102" s="9" t="s"><v>463</v></c><c r="D102" s="9" t="s"><v>463</v></c><c r="E102" s="9" t="s"><v>1570</v></c><c r="F102" s="9" t="s"><v>464</v></c><c r="G102" s="9" t="s"><v>465</v></c><c r="H102" s="9" t="s"><v>466</v></c><c r="I102" s="9" t="s"><v>1233</v></c><c r="J102" s="9" t="s"><v>467</v></c><c r="K102" s="9"/><c r="L102" s="9"/></row><row r="103" spans="1:12" s="10" customFormat="1" ht="12"><c r="A103" s="20" t="str"><f t="shared" si="1"/><v>LPG</v></c><c r="B103" s="9" t="s"><v>468</v></c><c r="C103" s="9" t="s"><v>469</v></c><c r="D103" s="9" t="s"><v>1024</v></c><c r="E103" s="9" t="s"><v>469</v></c><c r="F103" s="9" t="s"><v>470</v></c><c r="G103" s="9" t="s"><v>468</v></c><c r="H103" s="9" t="s"><v>468</v></c><c r="I103" s="9" t="s"><v>469</v></c><c r="J103" s="9" t="s"><v>471</v></c><c r="K103" s="9"/><c r="L103" s="9"/></row><row r="104" spans="1:12" s="10" customFormat="1" ht="12"><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c r="A105" s="20" t="str"><f t="shared" si="1"/><v>Coal</v></c><c r="B105" s="9" t="s"><v>408</v></c><c r="C105" s="9" t="s"><v>476</v></c><c r="D105" s="9" t="s"><v>1026</v></c><c r="E105" s="9" t="s"><v>1572</v></c><c r="F105" s="9" t="s"><v>477</v></c><c r="G105" s="9" t="s"><v>478</v></c><c r="H105" s="9" t="s"><v>479</v></c><c r="I105" s="9" t="s"><v>1235</v></c><c r="J105" s="9" t="s"><v>480</v></c><c r="K105" s="9"/><c r="L105" s="9"/></row><row r="106" spans="1:12" s="10" customFormat="1" ht="36"><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c r="A109" s="20" t="str"><f t="shared" si="1"/><v>Hydro</v></c><c r="B109" s="9" t="s"><v>70</v></c><c r="C109" s="9" t="s"><v>71</v></c><c r="D109" s="9" t="s"><v>1030</v></c><c r="E109" s="9" t="s"><v>1576</v></c><c r="F109" s="9" t="s"><v>333</v></c><c r="G109" s="9" t="s"><v>161</v></c><c r="H109" s="9" t="s"><v>70</v></c><c r="I109" s="9" t="s"><v>1239</v></c><c r="J109" s="9" t="s"><v>486</v></c><c r="K109" s="9"/><c r="L109" s="9"/></row><row r="110" spans="1:12" s="10" customFormat="1" ht="12"><c r="A110" s="20" t="str"><f t="shared" si="1"/><v>Wind</v></c><c r="B110" s="9" t="s"><v>72</v></c><c r="C110" s="9" t="s"><v>73</v></c><c r="D110" s="9" t="s"><v>1031</v></c><c r="E110" s="9" t="s"><v>1577</v></c><c r="F110" s="9" t="s"><v>334</v></c><c r="G110" s="9" t="s"><v>162</v></c><c r="H110" s="9" t="s"><v>208</v></c><c r="I110" s="9" t="s"><v>1240</v></c><c r="J110" s="9" t="s"><v>270</v></c><c r="K110" s="9"/><c r="L110" s="9"/></row><row r="111" spans="1:12" s="10" customFormat="1" ht="12"><c r="A111" s="20" t="str"><f t="shared" si="1"/><v>Solar</v></c><c r="B111" s="9" t="s"><v>74</v></c><c r="C111" s="9" t="s"><v>74</v></c><c r="D111" s="9" t="s"><v>74</v></c><c r="E111" s="9" t="s"><v>1578</v></c><c r="F111" s="9" t="s"><v>335</v></c><c r="G111" s="9" t="s"><v>163</v></c><c r="H111" s="9" t="s"><v>487</v></c><c r="I111" s="9" t="s"><v>1241</v></c><c r="J111" s="9" t="s"><v>271</v></c><c r="K111" s="9"/><c r="L111" s="9"/></row><row r="112" spans="1:12" s="10" customFormat="1" ht="12"><c r="A112" s="20" t="str"><f t="shared" si="1"/><v>Geothermal</v></c><c r="B112" s="9" t="s"><v>75</v></c><c r="C112" s="9" t="s"><v>76</v></c><c r="D112" s="9" t="s"><v>76</v></c><c r="E112" s="9" t="s"><v>1579</v></c><c r="F112" s="9" t="s"><v>336</v></c><c r="G112" s="9" t="s"><v>164</v></c><c r="H112" s="9" t="s"><v>209</v></c><c r="I112" s="9" t="s"><v>1242</v></c><c r="J112" s="9" t="s"><v>488</v></c><c r="K112" s="9"/><c r="L112" s="9"/></row><row r="113" spans="1:12" s="10" customFormat="1" ht="12"><c r="A113" s="20" t="str"><f t="shared" si="1"/><v>Ocean</v></c><c r="B113" s="9" t="s"><v>77</v></c><c r="C113" s="9" t="s"><v>78</v></c><c r="D113" s="9" t="s"><v>1032</v></c><c r="E113" s="9" t="s"><v>1580</v></c><c r="F113" s="9" t="s"><v>337</v></c><c r="G113" s="9" t="s"><v>489</v></c><c r="H113" s="9" t="s"><v>490</v></c><c r="I113" s="9" t="s"><v>1243</v></c><c r="J113" s="9" t="s"><v>491</v></c><c r="K113" s="9"/><c r="L113" s="9"/></row><row r="114" spans="1:12" s="10" customFormat="1" ht="12"><c r="A114" s="20" t="str"><f t="shared" si="1"/><v>Biomass</v></c><c r="B114" s="9" t="s"><v>79</v></c><c r="C114" s="9" t="s"><v>80</v></c><c r="D114" s="9" t="s"><v>1033</v></c><c r="E114" s="9" t="s"><v>210</v></c><c r="F114" s="9" t="s"><v>338</v></c><c r="G114" s="9" t="s"><v>80</v></c><c r="H114" s="9" t="s"><v>210</v></c><c r="I114" s="9" t="s"><v>80</v></c><c r="J114" s="9" t="s"><v>79</v></c><c r="K114" s="9"/><c r="L114" s="9"/></row><row r="115" spans="1:12" s="10" customFormat="1" ht="12"><c r="A115" s="20" t="str"><f t="shared" si="1"/><v>Urban waste</v></c><c r="B115" s="9" t="s"><v>81</v></c><c r="C115" s="9" t="s"><v>82</v></c><c r="D115" s="9" t="s"><v>1034</v></c><c r="E115" s="9" t="s"><v>1581</v></c><c r="F115" s="9" t="s"><v>339</v></c><c r="G115" s="9" t="s"><v>492</v></c><c r="H115" s="9" t="s"><v>211</v></c><c r="I115" s="9" t="s"><v>1244</v></c><c r="J115" s="9" t="s"><v>493</v></c><c r="K115" s="9"/><c r="L115" s="9"/></row><row r="116" spans="1:12" s="10" customFormat="1" ht="12"><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c r="A178" s="20" t="str"><f t="shared" si="2"/><v>Hydro</v></c><c r="B178" s="9" t="s"><v>70</v></c><c r="C178" s="9" t="s"><v>71</v></c><c r="D178" s="9" t="s"><v>1030</v></c><c r="E178" s="9" t="s"><v>1576</v></c><c r="F178" s="9" t="s"><v>333</v></c><c r="G178" s="9" t="s"><v>161</v></c><c r="H178" s="9" t="s"><v>70</v></c><c r="I178" s="9" t="s"><v>1239</v></c><c r="J178" s="9" t="s"><v>269</v></c><c r="K178" s="9"/><c r="L178" s="9"/></row><row r="179" spans="1:12" s="10" customFormat="1" ht="12"><c r="A179" s="20" t="str"><f t="shared" si="2"/><v>Wind</v></c><c r="B179" s="9" t="s"><v>72</v></c><c r="C179" s="9" t="s"><v>73</v></c><c r="D179" s="9" t="s"><v>1031</v></c><c r="E179" s="9" t="s"><v>1577</v></c><c r="F179" s="9" t="s"><v>334</v></c><c r="G179" s="9" t="s"><v>162</v></c><c r="H179" s="9" t="s"><v>208</v></c><c r="I179" s="9" t="s"><v>1240</v></c><c r="J179" s="9" t="s"><v>270</v></c><c r="K179" s="9"/><c r="L179" s="9"/></row><row r="180" spans="1:12" s="10" customFormat="1" ht="12"><c r="A180" s="20" t="str"><f t="shared" si="2"/><v>Solar</v></c><c r="B180" s="9" t="s"><v>74</v></c><c r="C180" s="9" t="s"><v>74</v></c><c r="D180" s="9" t="s"><v>74</v></c><c r="E180" s="9" t="s"><v>1578</v></c><c r="F180" s="9" t="s"><v>335</v></c><c r="G180" s="9" t="s"><v>163</v></c><c r="H180" s="9" t="s"><v>74</v></c><c r="I180" s="9" t="s"><v>1241</v></c><c r="J180" s="9" t="s"><v>271</v></c><c r="K180" s="9"/><c r="L180" s="9"/></row><row r="181" spans="1:12" s="10" customFormat="1" ht="12"><c r="A181" s="20" t="str"><f t="shared" si="2"/><v>Geothermal</v></c><c r="B181" s="9" t="s"><v>75</v></c><c r="C181" s="9" t="s"><v>76</v></c><c r="D181" s="9" t="s"><v>76</v></c><c r="E181" s="9" t="s"><v>1579</v></c><c r="F181" s="9" t="s"><v>336</v></c><c r="G181" s="9" t="s"><v>164</v></c><c r="H181" s="9" t="s"><v>209</v></c><c r="I181" s="9" t="s"><v>1242</v></c><c r="J181" s="9" t="s"><v>272</v></c><c r="K181" s="9"/><c r="L181" s="9"/></row><row r="182" spans="1:12" s="10" customFormat="1" ht="12"><c r="A182" s="20" t="str"><f t="shared" si="2"/><v>Ocean</v></c><c r="B182" s="9" t="s"><v>77</v></c><c r="C182" s="9" t="s"><v>78</v></c><c r="D182" s="9" t="s"><v>1032</v></c><c r="E182" s="9" t="s"><v>1580</v></c><c r="F182" s="9" t="s"><v>337</v></c><c r="G182" s="9" t="s"><v>1403</v></c><c r="H182" s="9" t="s"><v>77</v></c><c r="I182" s="9" t="s"><v>1243</v></c><c r="J182" s="9" t="s"><v>273</v></c><c r="K182" s="9"/><c r="L182" s="9"/></row><row r="183" spans="1:12" s="10" customFormat="1" ht="12"><c r="A183" s="20" t="str"><f t="shared" si="2"/><v>Biomass</v></c><c r="B183" s="9" t="s"><v>79</v></c><c r="C183" s="9" t="s"><v>80</v></c><c r="D183" s="9" t="s"><v>1033</v></c><c r="E183" s="9" t="s"><v>210</v></c><c r="F183" s="9" t="s"><v>338</v></c><c r="G183" s="9" t="s"><v>379</v></c><c r="H183" s="9" t="s"><v>210</v></c><c r="I183" s="9" t="s"><v>80</v></c><c r="J183" s="9" t="s"><v>79</v></c><c r="K183" s="9"/><c r="L183" s="9"/></row><row r="184" spans="1:12" s="10" customFormat="1" ht="12"><c r="A184" s="20" t="str"><f t="shared" si="2"/><v>Urban waste</v></c><c r="B184" s="9" t="s"><v>81</v></c><c r="C184" s="9" t="s"><v>82</v></c><c r="D184" s="9" t="s"><v>1094</v></c><c r="E184" s="9" t="s"><v>1581</v></c><c r="F184" s="9" t="s"><v>339</v></c><c r="G184" s="9" t="s"><v>165</v></c><c r="H184" s="9" t="s"><v>211</v></c><c r="I184" s="9" t="s"><v>1244</v></c><c r="J184" s="9" t="s"><v>274</v></c><c r="K184" s="9"/><c r="L184" s="9"/></row><row r="185" spans="1:12" s="10" customFormat="1" ht="12"><c r="A185" s="20" t="str"><f t="shared" si="2"/><v>Storage</v></c><c r="B185" s="9" t="s"><v>86</v></c><c r="C185" s="9" t="s"><v>87</v></c><c r="D185" s="9" t="s"><v>1049</v></c><c r="E185" s="9" t="s"><v>1596</v></c><c r="F185" s="9" t="s"><v>340</v></c><c r="G185" s="9" t="s"><v>166</v></c><c r="H185" s="9" t="s"><v>166</v></c><c r="I185" s="9" t="s"><v>1260</v></c><c r="J185" s="9" t="s"><v>275</v></c><c r="K185" s="9"/><c r="L185" s="9"/></row><row r="186" spans="1:12" s="10" customFormat="1" ht="12"><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c r="A204" s="20" t="str"><f t="shared" si="3"/><v>…</v></c><c r="B204" s="9" t="s"><v>19</v></c><c r="C204" s="9" t="s"><v>19</v></c><c r="D204" s="9" t="s"><v>214</v></c><c r="E204" s="9" t="s"><v>19</v></c><c r="F204" s="9" t="s"><v>19</v></c><c r="G204" s="9" t="s"><v>19</v></c><c r="H204" s="9" t="s"><v>214</v></c><c r="I204" s="9" t="s"><v>19</v></c><c r="J204" s="9" t="s"><v>19</v></c><c r="K204" s="9" t="s"><v>19</v></c><c r="L204" s="9" t="s"><v>19</v></c></row><row r="205" spans="1:12" s="10" customFormat="1" ht="12"><c r="A205" s="20" t="str"><f t="shared" si="3"/><v>…</v></c><c r="B205" s="9" t="s"><v>19</v></c><c r="C205" s="9" t="s"><v>19</v></c><c r="D205" s="9" t="s"><v>214</v></c><c r="E205" s="9" t="s"><v>19</v></c><c r="F205" s="9" t="s"><v>19</v></c><c r="G205" s="9" t="s"><v>19</v></c><c r="H205" s="9" t="s"><v>214</v></c><c r="I205" s="9" t="s"><v>19</v></c><c r="J205" s="9" t="s"><v>19</v></c><c r="K205" s="9" t="s"><v>19</v></c><c r="L205" s="9" t="s"><v>19</v></c></row><row r="206" spans="1:12" s="10" customFormat="1" ht="12"><c r="A206" s="20" t="str"><f t="shared" si="3"/><v>…</v></c><c r="B206" s="9" t="s"><v>19</v></c><c r="C206" s="9" t="s"><v>19</v></c><c r="D206" s="9" t="s"><v>214</v></c><c r="E206" s="9" t="s"><v>19</v></c><c r="F206" s="9" t="s"><v>19</v></c><c r="G206" s="9" t="s"><v>19</v></c><c r="H206" s="9" t="s"><v>214</v></c><c r="I206" s="9" t="s"><v>19</v></c><c r="J206" s="9" t="s"><v>19</v></c><c r="K206" s="9" t="s"><v>19</v></c><c r="L206" s="9" t="s"><v>19</v></c></row><row r="207" spans="1:12" s="10" customFormat="1" ht="12"><c r="A207" s="20" t="str"><f t="shared" si="3"/><v>…</v></c><c r="B207" s="9" t="s"><v>19</v></c><c r="C207" s="9" t="s"><v>19</v></c><c r="D207" s="9" t="s"><v>214</v></c><c r="E207" s="9" t="s"><v>19</v></c><c r="F207" s="9" t="s"><v>19</v></c><c r="G207" s="9" t="s"><v>19</v></c><c r="H207" s="9" t="s"><v>214</v></c><c r="I207" s="9" t="s"><v>19</v></c><c r="J207" s="9" t="s"><v>19</v></c><c r="K207" s="9" t="s"><v>19</v></c><c r="L207" s="9" t="s"><v>19</v></c></row><row r="208" spans="1:12" s="10" customFormat="1" ht="12"><c r="A208" s="20" t="str"><f t="shared" si="3"/><v>…</v></c><c r="B208" s="9" t="s"><v>19</v></c><c r="C208" s="9" t="s"><v>19</v></c><c r="D208" s="9" t="s"><v>214</v></c><c r="E208" s="9" t="s"><v>19</v></c><c r="F208" s="9" t="s"><v>19</v></c><c r="G208" s="9" t="s"><v>19</v></c><c r="H208" s="9" t="s"><v>214</v></c><c r="I208" s="9" t="s"><v>19</v></c><c r="J208" s="9" t="s"><v>19</v></c><c r="K208" s="9" t="s"><v>19</v></c><c r="L208" s="9" t="s"><v>19</v></c></row><row r="209" spans="1:12" s="10" customFormat="1" ht="12"><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00"><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12"><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336"><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C9" sqref="C9"/></sheetView></sheetViews><sheetFormatPr defaultColWidth="11.42578125" defaultRowHeight="1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c r="A1" s="82"/><c r="B1" s="252" t="str"><f>Translation!$A$31</f><v>Island  Sustainable Energy Action Plan (ISEAP)</v></c><c r="C1" s="252"/><c r="D1" s="252"/><c r="E1" s="252"/><c r="F1" s="252"/><c r="G1" s="252"/><c r="H1" s="252"/><c r="I1" s="252"/><c r="J1" s="252"/><c r="K1" s="252"/><c r="L1" s="252"/><c r="M1" s="252"/><c r="N1" s="252"/><c r="O1" s="252"/><c r="P1" s="252"/><c r="Q1" s="252"/><c r="R1" s="252"/><c r="S1" s="252"/><c r="T1" s="252"/></row><row r="2" spans="1:22" s="21" customFormat="1" ht="28.5" customHeight="1"><c r="A2" s="257" t="s"><v>1444</v></c><c r="B2" s="257"/><c r="C2" s="257"/><c r="D2" s="115"/><c r="E2" s="115"/><c r="F2" s="115"/><c r="G2" s="115"/><c r="H2" s="115"/><c r="I2" s="115"/><c r="J2" s="115"/><c r="K2" s="115"/><c r="L2" s="115"/><c r="M2" s="115"/><c r="N2" s="115"/><c r="O2" s="115"/><c r="P2" s="115"/><c r="Q2" s="115"/><c r="R2" s="115"/><c r="S2" s="115"/><c r="T2" s="115"/></row><row r="3" spans="1:22" ht="30.75" customHeight="1"/><row r="4" spans="1:22" s="164" customFormat="1" ht="36"><c r="A4" s="163" t="str"><f>Translation!A150</f><v>CO2 EMISSION FACTORS</v></c><c r="B4" s="163"/><c r="T4" s="165" t="str"><f>'Start here'!G8</f><v>[t CO2/MWh]</v></c></row><row r="5" spans="1:22" ht="15" customHeight="1"><c r="A5" s="256"/><c r="B5" s="256"/><c r="C5" s="255" t="str"><f>Translation!A99</f><v>Fossil fuels</v></c><c r="D5" s="255"/><c r="E5" s="255"/><c r="F5" s="255"/><c r="G5" s="255"/><c r="H5" s="255"/><c r="I5" s="255"/><c r="J5" s="255" t="str"><f>Translation!A108</f><v>Renewable energy sources</v></c><c r="K5" s="255"/><c r="L5" s="255"/><c r="M5" s="255"/><c r="N5" s="255"/><c r="O5" s="255"/><c r="P5" s="255"/><c r="Q5" s="255"/><c r="R5" s="255"/><c r="S5" s="256" t="str"><f>Translation!A124</f><v>Electricity</v></c><c r="T5" s="256"/><c r="U5" s="166"/><c r="V5" s="253" t="s"><v>522</v></c></row><row r="6" spans="1:22" ht="49.5" customHeight="1"><c r="A6" s="256"/><c r="B6" s="256"/><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54"/></row><row r="7" spans="1:22" s="164" customFormat="1" ht="20.25" customHeight="1"><c r="A7" s="260" t="str"><f>'Start here'!F7</f><v>IPCC emission factors</v></c><c r="B7" s="261"/><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c r="A8" s="50"/><c r="B8" s="50"/></row><row r="9" spans="1:22" s="55" customFormat="1"><c r="A9" s="258" t="str"><f>Translation!A14</f><v>IPCC emission factors</v></c><c r="B9" s="259"/><c r="C9" s="222"><v>0.27900000000000003</v></c><c r="D9" s="222"><v>0.26700000000000002</v></c><c r="E9" s="222"><v>0.249</v></c><c r="F9" s="223"><v>0.24</v></c><c r="G9" s="223"><v>0.20200000000000001</v></c><c r="H9" s="223"><v>0.35399999999999998</v></c><c r="I9" s="336" t="s"><v>522</v></c><c r="J9" s="223"><v>0</v></c><c r="K9" s="223"><v>0</v></c><c r="L9" s="223"><v>0</v></c><c r="M9" s="223"><v>0</v></c><c r="N9" s="223"><v>0</v></c><c r="O9" s="223"><v>0</v></c><c r="P9" s="223"><v>0.33300000000000002</v></c><c r="Q9" s="223"><v>0</v></c><c r="R9" s="224" t="s"><v>522</v></c><c r="S9" s="225"><v>0</v></c><c r="T9" s="225"><v>0</v></c><c r="U9" s="171" t="s"><v>522</v></c><c r="V9" s="169" t="s"><v>522</v></c></row><row r="10" spans="1:22" s="55" customFormat="1"><c r="A10" s="258" t="str"><f>Translation!A15</f><v>Life Cicle Analysis (LCA) emission factors</v></c><c r="B10" s="259"/><c r="C10" s="222"/><c r="D10" s="222"/><c r="E10" s="222"/><c r="F10" s="222"/><c r="G10" s="222"/><c r="H10" s="222"/><c r="I10" s="337" t="s"><v>522</v></c><c r="J10" s="222"/><c r="K10" s="222"/><c r="L10" s="222"/><c r="M10" s="222"/><c r="N10" s="222"/><c r="O10" s="222"/><c r="P10" s="222"/><c r="Q10" s="222"/><c r="R10" s="226" t="s"><v>522</v></c><c r="S10" s="222"/><c r="T10" s="222"/><c r="U10" s="171" t="s"><v>522</v></c><c r="V10" s="169" t="s"><v>522</v></c></row><row r="11" spans="1:22" s="55" customFormat="1"/></sheetData><mergeCells count="10"><mergeCell ref="A10:B10"/><mergeCell ref="A9:B9"/><mergeCell ref="A5:B6"/><mergeCell ref="A7:B7"/><mergeCell ref="V5:V6"/><mergeCell ref="C5:I5"/><mergeCell ref="J5:R5"/><mergeCell ref="S5:T5"/><mergeCell ref="B1:T1"/><mergeCell ref="A2:C2"/></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7"/><sheetViews><sheetView showGridLines="0" showZeros="0" zoomScale="70" zoomScaleNormal="70" workbookViewID_"0"><selection activeCell="J7" sqref="J7"/></sheetView></sheetViews><sheetFormatPr defaultColWidth="11.42578125" defaultRowHeight="12.75"/><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row><row r="2" spans="1:18" s="21" customFormat="1" ht="28.5" customHeight="1"><c r="A2" s="77"/><c r="B2" s="212" t="s"><v>1445</v></c><c r="C2" s="77"/><c r="D2" s="77"/><c r="E2" s="77"/><c r="F2" s="78" t="str"><f>Translation!$A$10</f><v>Island</v></c><c r="G2" s="79" t="str"><f>'Start here'!$B$5</f><v>Syros</v></c><c r="H2" s="81"/><c r="I2" s="81"/><c r="J2" s="81"/><c r="K2" s="81"/><c r="L2" s="81"/><c r="M2" s="81"/><c r="N2" s="81"/><c r="O2" s="81"/><c r="P2" s="81"/><c r="Q2" s="81"/><c r="R2" s="81"/></row><row r="3" spans="1:18" ht="28.5" customHeight="1"><c r="A3" s="271"/><c r="B3" s="271"/><c r="C3" s="271"/><c r="D3" s="271"/><c r="E3" s="271"/><c r="F3" s="271"/><c r="G3" s="271"/><c r="H3" s="271"/><c r="I3" s="271"/><c r="J3" s="118"/><c r="K3" s="118"/><c r="Q3" s="27"/></row><row r="4" spans="1:18" ht="39.75" customHeight="1"><c r="A4" s="272" t="str"><f>Translation!A33</f><v>OVERALL STRATEGY</v></c><c r="B4" s="272"/><c r="C4" s="272"/><c r="D4" s="272"/><c r="E4" s="272"/><c r="F4" s="272"/><c r="G4" s="272"/><c r="H4" s="272"/><c r="I4" s="272"/><c r="J4" s="272"/><c r="K4" s="272"/><c r="L4" s="272"/><c r="M4" s="272"/><c r="N4" s="272"/><c r="O4" s="272"/><c r="P4" s="272"/><c r="Q4" s="272"/><c r="R4" s="272"/></row><row r="5" spans="1:18" ht="21"><c r="A5" s="128"/><c r="B5" s="137"/><c r="C5" s="138"/><c r="D5" s="139"/><c r="E5" s="139"/><c r="F5" s="139"/><c r="G5" s="140"/><c r="H5" s="141"/><c r="P5" s="276" t="str"><f>Translation!$A$53</f><v>Mandatory fields</v></c><c r="Q5" s="276"/><c r="R5" s="276"/></row><row r="6" spans="1:18" ht="31.5"><c r="A6" s="156"/><c r="B6" s="157"/><c r="J6" s="158" t="str"><f>Translation!A36</f><v>Absolute reduction</v></c><c r="L6" s="158" t="str"><f>Translation!A38</f><v>Per capita reduction</v></c></row><row r="7" spans="1:18" s="160" customFormat="1" ht="36"><c r="A7" s="112" t="s"><v>0</v></c><c r="B7" s="274" t="str"><f>Translation!A34</f><v>OVERALL CO2 EMISSION REDUCTION TARGET BY 2020</v></c><c r="C7" s="274"/><c r="D7" s="274"/><c r="E7" s="274"/><c r="F7" s="274"/><c r="G7" s="274"/><c r="H7" s="274"/><c r="I7" s="275"/><c r="J7" s="233"><v>0.2</v></c><c r="K7" s="159" t="str"><f>Translation!A37</f><v>or</v></c><c r="L7" s="233"><v>0.2</v></c><c r="M7" s="273" t="str"><f>Translation!$A$35</f><v>Please select the corresponding box</v></c><c r="N7" s="273"/><c r="O7" s="273"/></row><row r="8" spans="1:18" s="207" customFormat="1" ht="12"><c r="A8" s="205"/><c r="B8" s="206"/><c r="D8" s="208"/><c r="E8" s="208"/><c r="F8" s="208"/><c r="G8" s="209"/><c r="H8" s="210"/><c r="J8" s="211"><v>9.9267828263326738E-2</v></c><c r="L8" s="211"><v>0.17891623105126073</v></c></row><row r="9" spans="1:18" ht="33.75" customHeight="1"><c r="A9" s="128"/><c r="B9" s="137"/><c r="C9" s="138"/><c r="D9" s="139"/><c r="E9" s="139"/><c r="F9" s="139"/><c r="G9" s="140"/><c r="H9" s="141"/></row><row r="10" spans="1:18" s="179" customFormat="1" ht="36"><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137.25" customHeight="1"><c r="B11" s="268" t="s"><v>1673</v></c><c r="C11" s="269"/><c r="D11" s="269"/><c r="E11" s="269"/><c r="F11" s="269"/><c r="G11" s="269"/><c r="H11" s="269"/><c r="I11" s="269"/><c r="J11" s="269"/><c r="K11" s="269"/><c r="L11" s="269"/><c r="M11" s="269"/><c r="N11" s="269"/><c r="O11" s="269"/><c r="P11" s="269"/><c r="Q11" s="269"/><c r="R11" s="270"/></row><row r="12" spans="1:18" ht="13.5" customHeight="1"><c r="B12" s="161"/><c r="C12" s="161"/><c r="D12" s="161"/><c r="E12" s="161"/><c r="F12" s="161"/><c r="G12" s="161"/><c r="H12" s="161"/><c r="I12" s="161"/></row><row r="13" spans="1:18" s="179" customFormat="1" ht="36"><c r="A13" s="112" t="s"><v>10</v></c><c r="B13" s="100" t="str"><f>Translation!A41</f><v>ORGANISATIONAL AND FINANCIAL ASPECTS</v></c><c r="C13" s="178"/><c r="D13" s="178"/><c r="E13" s="178"/><c r="F13" s="178"/><c r="G13" s="178"/><c r="H13" s="178"/><c r="I13" s="178"/><c r="J13" s="178"/><c r="K13" s="178"/><c r="L13" s="178"/><c r="M13" s="178"/><c r="N13" s="178"/></row><row r="14" spans="1:18" ht="60.75" customHeight="1"><c r="A14" s="144"/><c r="B14" s="266" t="str"><f>Translation!A42</f><v>Coordination and organisational structures created/assigned</v></c><c r="C14" s="267"/><c r="D14" s="268" t="s"><v>1668</v></c><c r="E14" s="269"/><c r="F14" s="269"/><c r="G14" s="269"/><c r="H14" s="269"/><c r="I14" s="269"/><c r="J14" s="269"/><c r="K14" s="269"/><c r="L14" s="269"/><c r="M14" s="269"/><c r="N14" s="269"/><c r="O14" s="269"/><c r="P14" s="269"/><c r="Q14" s="269"/><c r="R14" s="270"/></row><row r="15" spans="1:18" ht="60.75" customHeight="1"><c r="A15" s="144"/><c r="B15" s="266" t="str"><f>Translation!A43</f><v>Staff capacity allocated</v></c><c r="C15" s="267"/><c r="D15" s="268" t="s"><v>1669</v></c><c r="E15" s="269"/><c r="F15" s="269"/><c r="G15" s="269"/><c r="H15" s="269"/><c r="I15" s="269"/><c r="J15" s="269"/><c r="K15" s="269"/><c r="L15" s="269"/><c r="M15" s="269"/><c r="N15" s="269"/><c r="O15" s="269"/><c r="P15" s="269"/><c r="Q15" s="269"/><c r="R15" s="270"/></row><row r="16" spans="1:18" ht="60.75" customHeight="1"><c r="A16" s="144"/><c r="B16" s="266" t="str"><f>Translation!A44</f><v>Involvement of stakeholders and citizens</v></c><c r="C16" s="267"/><c r="D16" s="268" t="s"><v>1670</v></c><c r="E16" s="269"/><c r="F16" s="269"/><c r="G16" s="269"/><c r="H16" s="269"/><c r="I16" s="269"/><c r="J16" s="269"/><c r="K16" s="269"/><c r="L16" s="269"/><c r="M16" s="269"/><c r="N16" s="269"/><c r="O16" s="269"/><c r="P16" s="269"/><c r="Q16" s="269"/><c r="R16" s="270"/></row><row r="17" spans="1:18" ht="60.75" customHeight="1"><c r="A17" s="144"/><c r="B17" s="266" t="str"><f>Translation!A45</f><v>Overall estimated budget</v></c><c r="C17" s="267"/><c r="D17" s="268"/><c r="E17" s="269"/><c r="F17" s="269"/><c r="G17" s="269"/><c r="H17" s="269"/><c r="I17" s="269"/><c r="J17" s="269"/><c r="K17" s="269"/><c r="L17" s="269"/><c r="M17" s="269"/><c r="N17" s="269"/><c r="O17" s="269"/><c r="P17" s="269"/><c r="Q17" s="269"/><c r="R17" s="270"/></row><row r="18" spans="1:18" ht="60.75" customHeight="1"><c r="A18" s="144"/><c r="B18" s="266" t="str"><f>Translation!A46</f><v>Foreseen financing sources for the investments within your action plan</v></c><c r="C18" s="267"/><c r="D18" s="268" t="s"><v>1671</v></c><c r="E18" s="269"/><c r="F18" s="269"/><c r="G18" s="269"/><c r="H18" s="269"/><c r="I18" s="269"/><c r="J18" s="269"/><c r="K18" s="269"/><c r="L18" s="269"/><c r="M18" s="269"/><c r="N18" s="269"/><c r="O18" s="269"/><c r="P18" s="269"/><c r="Q18" s="269"/><c r="R18" s="270"/></row><row r="19" spans="1:18" ht="60.75" customHeight="1"><c r="A19" s="144"/><c r="B19" s="266" t="str"><f>Translation!A47</f><v>Planned measures for monitoring and follow up</v></c><c r="C19" s="267"/><c r="D19" s="268" t="s"><v>1672</v></c><c r="E19" s="269"/><c r="F19" s="269"/><c r="G19" s="269"/><c r="H19" s="269"/><c r="I19" s="269"/><c r="J19" s="269"/><c r="K19" s="269"/><c r="L19" s="269"/><c r="M19" s="269"/><c r="N19" s="269"/><c r="O19" s="269"/><c r="P19" s="269"/><c r="Q19" s="269"/><c r="R19" s="270"/></row><row r="20" spans="1:18" ht="23.25" customHeight="1"><c r="A20" s="144"/><c r="B20" s="161"/><c r="C20" s="161"/><c r="D20" s="161"/><c r="E20" s="161"/><c r="F20" s="161"/><c r="G20" s="161"/><c r="H20" s="161"/><c r="I20" s="161"/></row><row r="21" spans="1:18" ht="23.25"><c r="A21" s="144"/><c r="B21" s="262" t="str"><f>Translation!A48</f><v xml:space="preserve">Go to the next sheet dedicated to your Baseline Emission Inventory </v></c><c r="C21" s="263"/><c r="D21" s="263"/><c r="E21" s="263"/><c r="F21" s="263"/><c r="G21" s="263"/><c r="H21" s="263"/><c r="I21" s="263"/><c r="J21" s="263"/><c r="K21" s="263"/><c r="L21" s="263"/><c r="M21" s="263"/><c r="N21" s="263"/><c r="O21" s="263"/><c r="P21" s="263"/><c r="Q21" s="263"/><c r="R21" s="263"/></row><row r="22" spans="1:18" ht="13.5" customHeight="1"><c r="A22" s="144"/><c r="B22" s="161"/><c r="C22" s="161"/><c r="D22" s="161"/><c r="E22" s="161"/><c r="F22" s="161"/><c r="G22" s="161"/><c r="H22" s="161"/><c r="I22" s="161"/></row><row r="23" spans="1:18" s="21" customFormat="1" ht="12.75" customHeight="1"><c r="B23"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64"/><c r="D23" s="264"/><c r="E23" s="264"/><c r="F23" s="264"/><c r="G23" s="264"/><c r="H23" s="264"/><c r="I23" s="264"/><c r="J23" s="264"/><c r="K23" s="264"/><c r="L23" s="264"/><c r="M23" s="264"/><c r="N23" s="264"/><c r="O23" s="264"/><c r="P23" s="264"/><c r="Q23" s="264"/><c r="R23" s="264"/></row><row r="24" spans="1:18" s="21" customFormat="1" ht="12.75" customHeight="1"><c r="B24" s="264"/><c r="C24" s="264"/><c r="D24" s="264"/><c r="E24" s="264"/><c r="F24" s="264"/><c r="G24" s="264"/><c r="H24" s="264"/><c r="I24" s="264"/><c r="J24" s="264"/><c r="K24" s="264"/><c r="L24" s="264"/><c r="M24" s="264"/><c r="N24" s="264"/><c r="O24" s="264"/><c r="P24" s="264"/><c r="Q24" s="264"/><c r="R24" s="264"/></row><row r="25" spans="1:18" s="21" customFormat="1" ht="12.75" customHeight="1"><c r="B25" s="264"/><c r="C25" s="264"/><c r="D25" s="264"/><c r="E25" s="264"/><c r="F25" s="264"/><c r="G25" s="264"/><c r="H25" s="264"/><c r="I25" s="264"/><c r="J25" s="264"/><c r="K25" s="264"/><c r="L25" s="264"/><c r="M25" s="264"/><c r="N25" s="264"/><c r="O25" s="264"/><c r="P25" s="264"/><c r="Q25" s="264"/><c r="R25" s="264"/></row><row r="27" spans="1:18" s="162" customFormat="1" ht="15.75"><c r="B27" s="265"/><c r="C27" s="265"/><c r="D27" s="265"/><c r="E27" s="265"/><c r="F27" s="265"/><c r="G27" s="265"/><c r="H27" s="265"/><c r="I27" s="265"/><c r="J27" s="265"/><c r="K27" s="265"/><c r="L27" s="265"/><c r="M27" s="265"/><c r="N27" s="265"/><c r="O27" s="265"/></row></sheetData><mergeCells count="22"><mergeCell ref="D16:R16"/><mergeCell ref="A3:I3"/><mergeCell ref="A4:R4"/><mergeCell ref="M7:O7"/><mergeCell ref="B7:I7"/><mergeCell ref="P5:R5"/><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Syros</v></c><c r="K2" s="81"/><c r="L2" s="81"/><c r="M2" s="81"/><c r="N2" s="81"/><c r="O2" s="81"/><c r="P2" s="81"/><c r="Q2" s="81"/><c r="R2" s="150"/><c r="S2" s="152"/><c r="T2" s="78" t="str"><f>Translation!$A$51</f><v>Inventory year</v></c><c r="U2" s="151"><f>'Start here'!$B$6</f><v>2005</v></c></row><row r="3" spans="1:30" ht="28.5" customHeight="1"><c r="A3" s="116"/><c r="D3" s="116"/><c r="E3" s="116"/><c r="F3" s="116"/><c r="G3" s="116"/><c r="H3" s="116"/><c r="I3" s="116"/><c r="J3" s="118"/><c r="K3" s="118"/><c r="T3" s="27"/></row><row r="4" spans="1:30" ht="46.5" customHeight="1"><c r="A4" s="272" t="str"><f>Translation!A49</f><v>BASELINE EMISSION INVENTORY</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19793</v></c><c r="D8" s="293"/><c r="E8" s="153" t="str"><f>"("&amp;U2&amp;")"</f><v>(2005)</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44293.098758058361</v></c><c r="D17" s="234"><v>0</v></c><c r="E17" s="234"><v>0</v></c><c r="F17" s="64"><v>44293.098758058361</v></c><c r="G17" s="234"><v>0</v></c><c r="H17" s="234"><v>41378.615551540104</v></c><c r="I17" s="234"><v>0</v></c><c r="J17" s="234"><v>5403.9435515999994</v></c><c r="K17" s="234"><v>0</v></c><c r="L17" s="234"><v>0</v></c><c r="M17" s="64"><v>46782.559103140105</v></c><c r="N17" s="234"><v>0</v></c><c r="O17" s="234"><v>0</v></c><c r="P17" s="234"><v>4878.4266630414795</v></c><c r="Q17" s="234"><v>0</v></c><c r="R17" s="234"><v>0</v></c><c r="S17" s="234"><v>11646.966886512444</v></c><c r="T17" s="64"><v>16525.393549553923</v></c><c r="U17" s="64"><v>107601.05141075239</v></c></row><row r="18" spans="1:21" s="21" customFormat="1" ht="15.75"><c r="A18" s="22"/><c r="B18" s="182" t="str"><f>Translation!A61</f><v>Hot water</v></c><c r="C18" s="154"><v>5781.8390080491617</v></c><c r="D18" s="154"><v>0</v></c><c r="E18" s="154"><v>0</v></c><c r="F18" s="64"><v>5781.8390080491617</v></c><c r="G18" s="154"><v>0</v></c><c r="H18" s="154"><v>4715.8124409400971</v></c><c r="I18" s="154"><v>0</v></c><c r="J18" s="154"><v>0</v></c><c r="K18" s="154"><v>0</v></c><c r="L18" s="154"><v>0</v></c><c r="M18" s="64"><v>4715.8124409400971</v></c><c r="N18" s="154"><v>0</v></c><c r="O18" s="154"><v>0</v></c><c r="P18" s="154"><v>4878.4266630414795</v></c><c r="Q18" s="154"><v>0</v></c><c r="R18" s="154"><v>0</v></c><c r="S18" s="154"><v>1463.5279989124438</v></c><c r="T18" s="64"><v>6341.9546619539233</v></c><c r="U18" s="64"><v>16839.606110943183</v></c></row><row r="19" spans="1:21" s="21" customFormat="1" ht="15.75"><c r="A19" s="22"/><c r="B19" s="182" t="str"><f>Translation!A62</f><v>Heating and cooling</v></c><c r="C19" s="154"><v>18719.211226875857</v></c><c r="D19" s="154"><v>0</v></c><c r="E19" s="154"><v>0</v></c><c r="F19" s="64"><v>18719.211226875857</v></c><c r="G19" s="154"><v>0</v></c><c r="H19" s="154"><v>36662.803110600005</v></c><c r="I19" s="154"><v>0</v></c><c r="J19" s="154"><v>3098.2650516000003</v></c><c r="K19" s="154"><v>0</v></c><c r="L19" s="154"><v>0</v></c><c r="M19" s="64"><v>39761.068162200005</v></c><c r="N19" s="154"><v>0</v></c><c r="O19" s="154"><v>0</v></c><c r="P19" s="154"><v>0</v></c><c r="Q19" s="154"><v>0</v></c><c r="R19" s="154"><v>0</v></c><c r="S19" s="154"><v>8262.0401376000009</v></c><c r="T19" s="64"><v>8262.0401376000009</v></c><c r="U19" s="64"><v>66742.319526675856</v></c></row><row r="20" spans="1:21" s="21" customFormat="1" ht="15.75"><c r="A20" s="22"/><c r="B20" s="182" t="str"><f>Translation!A63</f><v>Lighting</v></c><c r="C20" s="154"><v>5498.8247898000009</v></c><c r="D20" s="154"><v>0</v></c><c r="E20" s="154"><v>0</v></c><c r="F20" s="64"><v>5498.8247898000009</v></c><c r="G20" s="154"><v>0</v></c><c r="H20" s="154"><v>0</v></c><c r="I20" s="154"><v>0</v></c><c r="J20" s="154"><v>0</v></c><c r="K20" s="154"><v>0</v></c><c r="L20" s="154"><v>0</v></c><c r="M20" s="64"><v>0</v></c><c r="N20" s="154"><v>0</v></c><c r="O20" s="154"><v>0</v></c><c r="P20" s="154"><v>0</v></c><c r="Q20" s="154"><v>0</v></c><c r="R20" s="154"><v>0</v></c><c r="S20" s="154"><v>0</v></c><c r="T20" s="64"><v>0</v></c><c r="U20" s="64"><v>5498.8247898000009</v></c></row><row r="21" spans="1:21" s="21" customFormat="1" ht="15.75"><c r="A21" s="22"/><c r="B21" s="182" t="str"><f>Translation!A64</f><v>Cooking</v></c><c r="C21" s="154"><v>3842.7974999999997</v></c><c r="D21" s="154"><v>0</v></c><c r="E21" s="154"><v>0</v></c><c r="F21" s="64"><v>3842.7974999999997</v></c><c r="G21" s="154"><v>0</v></c><c r="H21" s="154"><v>0</v></c><c r="I21" s="154"><v>0</v></c><c r="J21" s="154"><v>2305.6784999999995</v></c><c r="K21" s="154"><v>0</v></c><c r="L21" s="154"><v>0</v></c><c r="M21" s="64"><v>2305.6784999999995</v></c><c r="N21" s="154"><v>0</v></c><c r="O21" s="154"><v>0</v></c><c r="P21" s="154"><v>0</v></c><c r="Q21" s="154"><v>0</v></c><c r="R21" s="154"><v>0</v></c><c r="S21" s="154"><v>1921.3987499999996</v></c><c r="T21" s="64"><v>1921.3987499999996</v></c><c r="U21" s="64"><v>8069.8747499999981</v></c></row><row r="22" spans="1:21" s="21" customFormat="1" ht="15.75"><c r="A22" s="22"/><c r="B22" s="182" t="str"><f>Translation!A65</f><v>Refrigerator and freezers</v></c><c r="C22" s="154"><v>5393.4000000000005</v></c><c r="D22" s="154"><v>0</v></c><c r="E22" s="154"><v>0</v></c><c r="F22" s="64"><v>5393.4000000000005</v></c><c r="G22" s="154"><v>0</v></c><c r="H22" s="154"><v>0</v></c><c r="I22" s="154"><v>0</v></c><c r="J22" s="154"><v>0</v></c><c r="K22" s="154"><v>0</v></c><c r="L22" s="154"><v>0</v></c><c r="M22" s="64"><v>0</v></c><c r="N22" s="154"><v>0</v></c><c r="O22" s="154"><v>0</v></c><c r="P22" s="154"><v>0</v></c><c r="Q22" s="154"><v>0</v></c><c r="R22" s="154"><v>0</v></c><c r="S22" s="154"><v>0</v></c><c r="T22" s="64"><v>0</v></c><c r="U22" s="64"><v>5393.4000000000005</v></c></row><row r="23" spans="1:21" s="21" customFormat="1" ht="15.75"><c r="A23" s="22"/><c r="B23" s="182" t="str"><f>Translation!A66</f><v>Laundry machines and dryers</v></c><c r="C23" s="154"><v>328.25</v></c><c r="D23" s="154"><v>0</v></c><c r="E23" s="154"><v>0</v></c><c r="F23" s="64"><v>328.25</v></c><c r="G23" s="154"><v>0</v></c><c r="H23" s="154"><v>0</v></c><c r="I23" s="154"><v>0</v></c><c r="J23" s="154"><v>0</v></c><c r="K23" s="154"><v>0</v></c><c r="L23" s="154"><v>0</v></c><c r="M23" s="64"><v>0</v></c><c r="N23" s="154"><v>0</v></c><c r="O23" s="154"><v>0</v></c><c r="P23" s="154"><v>0</v></c><c r="Q23" s="154"><v>0</v></c><c r="R23" s="154"><v>0</v></c><c r="S23" s="154"><v>0</v></c><c r="T23" s="64"><v>0</v></c><c r="U23" s="64"><v>328.25</v></c></row><row r="24" spans="1:21" s="21" customFormat="1" ht="15.75"><c r="A24" s="22"/><c r="B24" s="182" t="str"><f>Translation!A67</f><v>Dish washing</v></c><c r="C24" s="154"><v>459.55</v></c><c r="D24" s="154"><v>0</v></c><c r="E24" s="154"><v>0</v></c><c r="F24" s="64"><v>459.55</v></c><c r="G24" s="154"><v>0</v></c><c r="H24" s="154"><v>0</v></c><c r="I24" s="154"><v>0</v></c><c r="J24" s="154"><v>0</v></c><c r="K24" s="154"><v>0</v></c><c r="L24" s="154"><v>0</v></c><c r="M24" s="64"><v>0</v></c><c r="N24" s="154"><v>0</v></c><c r="O24" s="154"><v>0</v></c><c r="P24" s="154"><v>0</v></c><c r="Q24" s="154"><v>0</v></c><c r="R24" s="154"><v>0</v></c><c r="S24" s="154"><v>0</v></c><c r="T24" s="64"><v>0</v></c><c r="U24" s="64"><v>459.55</v></c></row><row r="25" spans="1:21" s="21" customFormat="1" ht="15.75"><c r="A25" s="22"/><c r="B25" s="182" t="str"><f>Translation!A68</f><v>Tv sets</v></c><c r="C25" s="154"><v>426.97750000000002</v></c><c r="D25" s="154"><v>0</v></c><c r="E25" s="154"><v>0</v></c><c r="F25" s="64"><v>426.97750000000002</v></c><c r="G25" s="154"><v>0</v></c><c r="H25" s="154"><v>0</v></c><c r="I25" s="154"><v>0</v></c><c r="J25" s="154"><v>0</v></c><c r="K25" s="154"><v>0</v></c><c r="L25" s="154"><v>0</v></c><c r="M25" s="64"><v>0</v></c><c r="N25" s="154"><v>0</v></c><c r="O25" s="154"><v>0</v></c><c r="P25" s="154"><v>0</v></c><c r="Q25" s="154"><v>0</v></c><c r="R25" s="154"><v>0</v></c><c r="S25" s="154"><v>0</v></c><c r="T25" s="64"><v>0</v></c><c r="U25" s="64"><v>426.97750000000002</v></c></row><row r="26" spans="1:21" s="21" customFormat="1" ht="15.75"><c r="A26" s="22"/><c r="B26" s="182" t="str"><f>Translation!A69</f><v>Other electric appliances</v></c><c r="C26" s="154"><v>3842.2487333333311</v></c><c r="D26" s="154"><v>0</v></c><c r="E26" s="154"><v>0</v></c><c r="F26" s="64"><v>3842.2487333333311</v></c><c r="G26" s="154"><v>0</v></c><c r="H26" s="154"><v>0</v></c><c r="I26" s="154"><v>0</v></c><c r="J26" s="154"><v>0</v></c><c r="K26" s="154"><v>0</v></c><c r="L26" s="154"><v>0</v></c><c r="M26" s="64"><v>0</v></c><c r="N26" s="154"><v>0</v></c><c r="O26" s="154"><v>0</v></c><c r="P26" s="154"><v>0</v></c><c r="Q26" s="154"><v>0</v></c><c r="R26" s="154"><v>0</v></c><c r="S26" s="154"><v>0</v></c><c r="T26" s="64"><v>0</v></c><c r="U26" s="64"><v>3842.2487333333311</v></c></row><row r="27" spans="1:21" s="21" customFormat="1" ht="15.75"><c r="A27" s="22"/><c r="B27" s="66" t="str"><f>Translation!A70</f><v>PRIMARY SECTOR</v></c><c r="C27" s="234"><v>1612.9646868131867</v></c><c r="D27" s="234"><v>0</v></c><c r="E27" s="234"><v>0</v></c><c r="F27" s="64"><v>1612.9646868131867</v></c><c r="G27" s="234"><v>0</v></c><c r="H27" s="234"><v>292.00751142363646</v></c><c r="I27" s="234"><v>0</v></c><c r="J27" s="234"><v>0</v></c><c r="K27" s="234"><v>0</v></c><c r="L27" s="234"><v>0</v></c><c r="M27" s="64"><v>292.00751142363646</v></c><c r="N27" s="234"><v>0</v></c><c r="O27" s="234"><v>0</v></c><c r="P27" s="234"><v>0</v></c><c r="Q27" s="234"><v>0</v></c><c r="R27" s="234"><v>0</v></c><c r="S27" s="234"><v>333.36227180311141</v></c><c r="T27" s="64"><v>333.36227180311141</v></c><c r="U27" s="64"><v>2238.3344700399348</v></c></row><row r="28" spans="1:21" s="21" customFormat="1" ht="15.75"><c r="A28" s="22"/><c r="B28" s="183" t="str"><f>Translation!A71</f><v>Agriculture, forestry and fishing</v></c><c r="C28" s="154"><v>1612.9646868131867</v></c><c r="D28" s="154"><v>0</v></c><c r="E28" s="154"><v>0</v></c><c r="F28" s="64"><v>1612.9646868131867</v></c><c r="G28" s="154"><v>0</v></c><c r="H28" s="154"><v>292.00751142363646</v></c><c r="I28" s="154"><v>0</v></c><c r="J28" s="154"><v>0</v></c><c r="K28" s="154"><v>0</v></c><c r="L28" s="154"><v>0</v></c><c r="M28" s="64"><v>292.00751142363646</v></c><c r="N28" s="154"><v>0</v></c><c r="O28" s="154"><v>0</v></c><c r="P28" s="154"><v>0</v></c><c r="Q28" s="154"><v>0</v></c><c r="R28" s="154"><v>0</v></c><c r="S28" s="154"><v>333.36227180311141</v></c><c r="T28" s="64"><v>333.36227180311141</v></c><c r="U28" s="64"><v>2238.3344700399348</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12903.717494505494</v></c><c r="D30" s="234"><v>0</v></c><c r="E30" s="234"><v>0</v></c><c r="F30" s="64"><v>12903.717494505494</v></c><c r="G30" s="234"><v>5407.3599660994769</v></c><c r="H30" s="234"><v>5651.8022659368507</v></c><c r="I30" s="234"><v>0</v></c><c r="J30" s="234"><v>570.44293008217176</v></c><c r="K30" s="234"><v>0</v></c><c r="L30" s="234"><v>0</v></c><c r="M30" s="64"><v>11629.6051621185</v></c><c r="N30" s="234"><v>0</v></c><c r="O30" s="234"><v>0</v></c><c r="P30" s="234"><v>321.07532926441638</v></c><c r="Q30" s="234"><v>0</v></c><c r="R30" s="234"><v>0</v></c><c r="S30" s="234"><v>1858.1353192087909</v></c><c r="T30" s="64"><v>2179.2106484732071</v></c><c r="U30" s="64"><v>26712.5333050972</v></c></row><row r="31" spans="1:21" s="21" customFormat="1" ht="15.75"><c r="A31" s="22"/><c r="B31" s="183" t="str"><f>Translation!A74</f><v>Manufacturing</v></c><c r="C31" s="154"><v>7258.341090659339</v></c><c r="D31" s="154"><v>0</v></c><c r="E31" s="154"><v>0</v></c><c r="F31" s="64"><v>7258.341090659339</v></c><c r="G31" s="154"><v>4055.5199745746077</v></c><c r="H31" s="154"><v>4238.8516994526381</v></c><c r="I31" s="154"><v>0</v></c><c r="J31" s="154"><v>570.44293008217176</v></c><c r="K31" s="154"><v>0</v></c><c r="L31" s="154"><v>0</v></c><c r="M31" s="64"><v>8864.8146041094187</v></c><c r="N31" s="154"><v>0</v></c><c r="O31" s="154"><v>0</v></c><c r="P31" s="154"><v>321.07532926441638</v></c><c r="Q31" s="154"><v>0</v></c><c r="R31" s="154"><v>0</v></c><c r="S31" s="154"><v>1858.1353192087909</v></c><c r="T31" s="64"><v>2179.2106484732071</v></c><c r="U31" s="64"><v>18302.366343241963</v></c></row><row r="32" spans="1:21" s="21" customFormat="1" ht="30"><c r="A32" s="22"/><c r="B32" s="183" t="str"><f>Translation!A75</f><v>Water supply, sewerage, waste management and remediation activities</v></c><c r="C32" s="154"><v>3225.9293736263739</v></c><c r="D32" s="154"><v>0</v></c><c r="E32" s="154"><v>0</v></c><c r="F32" s="64"><v>3225.9293736263739</v></c><c r="G32" s="154"><v>0</v></c><c r="H32" s="154"><v>0</v></c><c r="I32" s="154"><v>0</v></c><c r="J32" s="154"><v>0</v></c><c r="K32" s="154"><v>0</v></c><c r="L32" s="154"><v>0</v></c><c r="M32" s="64"><v>0</v></c><c r="N32" s="154"><v>0</v></c><c r="O32" s="154"><v>0</v></c><c r="P32" s="154"><v>0</v></c><c r="Q32" s="154"><v>0</v></c><c r="R32" s="154"><v>0</v></c><c r="S32" s="154"><v>0</v></c><c r="T32" s="64"><v>0</v></c><c r="U32" s="64"><v>3225.9293736263739</v></c></row><row r="33" spans="1:21" s="21" customFormat="1" ht="15.75"><c r="A33" s="22"/><c r="B33" s="183" t="str"><f>Translation!A76</f><v>Construction</v></c><c r="C33" s="154"><v>2419.4470302197797</v></c><c r="D33" s="154"><v>0</v></c><c r="E33" s="154"><v>0</v></c><c r="F33" s="64"><v>2419.4470302197797</v></c><c r="G33" s="154"><v>1351.8399915248692</v></c><c r="H33" s="154"><v>1412.9505664842127</v></c><c r="I33" s="154"><v>0</v></c><c r="J33" s="154"><v>0</v></c><c r="K33" s="154"><v>0</v></c><c r="L33" s="154"><v>0</v></c><c r="M33" s="64"><v>2764.7905580090819</v></c><c r="N33" s="154"><v>0</v></c><c r="O33" s="154"><v>0</v></c><c r="P33" s="154"><v>0</v></c><c r="Q33" s="154"><v>0</v></c><c r="R33" s="154"><v>0</v></c><c r="S33" s="154"><v>0</v></c><c r="T33" s="64"><v>0</v></c><c r="U33" s="64"><v>5184.2375882288616</v></c></row><row r="34" spans="1:21" s="21" customFormat="1" ht="15.75"><c r="A34" s="22"/><c r="B34" s="61" t="str"><f>Translation!A77</f><v>TERTIARY SECTOR</v></c><c r="C34" s="234"><v>50961.449102340855</v></c><c r="D34" s="234"><v>0</v></c><c r="E34" s="234"><v>0</v></c><c r="F34" s="64"><v>50961.449102340855</v></c><c r="G34" s="234"><v>0</v></c><c r="H34" s="234"><v>9227.8384487914191</v></c><c r="I34" s="234"><v>0</v></c><c r="J34" s="234"><v>127.57680000000001</v></c><c r="K34" s="234"><v>0</v></c><c r="L34" s="234"><v>0</v></c><c r="M34" s="64"><v>9355.4152487914198</v></c><c r="N34" s="234"><v>0</v></c><c r="O34" s="234"><v>0</v></c><c r="P34" s="234"><v>1363.0106115645235</v></c><c r="Q34" s="234"><v>0</v></c><c r="R34" s="234"><v>0</v></c><c r="S34" s="234"><v>115.3976340725664</v></c><c r="T34" s="64"><v>1478.40824563709</v></c><c r="U34" s="64"><v>61795.272596769362</v></c></row><row r="35" spans="1:21" s="21" customFormat="1" ht="30"><c r="A35" s="22"/><c r="B35" s="183" t="str"><f>Translation!A78</f><v xml:space="preserve">Wholesale and retail trade; repair of motor vehicles and motorcycles </v></c><c r="C35" s="154"><v>16802.051326602461</v></c><c r="D35" s="154"><v>0</v></c><c r="E35" s="154"><v>0</v></c><c r="F35" s="64"><v>16802.051326602461</v></c><c r="G35" s="154"><v>0</v></c><c r="H35" s="154"><v>2037.6411643543681</v></c><c r="I35" s="154"><v>0</v></c><c r="J35" s="154"><v>0</v></c><c r="K35" s="154"><v>0</v></c><c r="L35" s="154"><v>0</v></c><c r="M35" s="64"><v>2037.6411643543681</v></c><c r="N35" s="154"><v>0</v></c><c r="O35" s="154"><v>0</v></c><c r="P35" s="154"><v>197.44932784296026</v></c><c r="Q35" s="154"><v>0</v></c><c r="R35" s="154"><v>0</v></c><c r="S35" s="154"><v>0</v></c><c r="T35" s="64"><v>197.44932784296026</v></c><c r="U35" s="64"><v>19037.141818799792</v></c></row><row r="36" spans="1:21" s="21" customFormat="1" ht="15.75"><c r="A36" s="22"/><c r="B36" s="183" t="str"><f>Translation!A79</f><v>Accommodation and food service activities</v></c><c r="C36" s="154"><v>14571.941682285296</v></c><c r="D36" s="154"><v>0</v></c><c r="E36" s="154"><v>0</v></c><c r="F36" s="64"><v>14571.941682285296</v></c><c r="G36" s="154"><v>0</v></c><c r="H36" s="154"><v>3309.0002701992294</v></c><c r="I36" s="154"><v>0</v></c><c r="J36" s="154"><v>127.57680000000001</v></c><c r="K36" s="154"><v>0</v></c><c r="L36" s="154"><v>0</v></c><c r="M36" s="64"><v>3436.5770701992292</v></c><c r="N36" s="154"><v>0</v></c><c r="O36" s="154"><v>0</v></c><c r="P36" s="154"><v>1023.802791936874</v></c><c r="Q36" s="154"><v>0</v></c><c r="R36" s="154"><v>0</v></c><c r="S36" s="154"><v>115.3976340725664</v></c><c r="T36" s="64"><v>1139.2004260094404</v></c><c r="U36" s="64"><v>19147.719178493964</v></c></row><row r="37" spans="1:21" s="21" customFormat="1" ht="15.75"><c r="A37" s="22"/><c r="B37" s="183" t="str"><f>Translation!A80</f><v>General public administration and social security</v></c><c r="C37" s="154"><v>4035.1311827956988</v></c><c r="D37" s="154"><v>0</v></c><c r="E37" s="154"><v>0</v></c><c r="F37" s="64"><v>4035.1311827956988</v></c><c r="G37" s="154"><v>0</v></c><c r="H37" s="154"><v>1093.4686824600001</v></c><c r="I37" s="154"><v>0</v></c><c r="J37" s="154"><v>0</v></c><c r="K37" s="154"><v>0</v></c><c r="L37" s="154"><v>0</v></c><c r="M37" s="64"><v>1093.4686824600001</v></c><c r="N37" s="154"><v>0</v></c><c r="O37" s="154"><v>0</v></c><c r="P37" s="154"><v>0</v></c><c r="Q37" s="154"><v>0</v></c><c r="R37" s="154"><v>0</v></c><c r="S37" s="154"><v>0</v></c><c r="T37" s="64"><v>0</v></c><c r="U37" s="64"><v>5128.5998652556991</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769.36050954687948</v></c><c r="D39" s="154"><v>0</v></c><c r="E39" s="154"><v>0</v></c><c r="F39" s="64"><v>769.36050954687948</v></c><c r="G39" s="154"><v>0</v></c><c r="H39" s="154"><v>906.91350388595811</v></c><c r="I39" s="154"><v>0</v></c><c r="J39" s="154"><v>0</v></c><c r="K39" s="154"><v>0</v></c><c r="L39" s="154"><v>0</v></c><c r="M39" s="64"><v>906.91350388595811</v></c><c r="N39" s="154"><v>0</v></c><c r="O39" s="154"><v>0</v></c><c r="P39" s="154"><v>0</v></c><c r="Q39" s="154"><v>0</v></c><c r="R39" s="154"><v>0</v></c><c r="S39" s="154"><v>0</v></c><c r="T39" s="64"><v>0</v></c><c r="U39" s="64"><v>1676.2740134328376</v></c></row><row r="40" spans="1:21" s="21" customFormat="1" ht="15.75"><c r="A40" s="22"/><c r="B40" s="183" t="str"><f>Translation!A83</f><v>Human health and social work activities</v></c><c r="C40" s="154"><v>569.33360985014883</v></c><c r="D40" s="154"><v>0</v></c><c r="E40" s="154"><v>0</v></c><c r="F40" s="64"><v>569.33360985014883</v></c><c r="G40" s="154"><v>0</v></c><c r="H40" s="154"><v>417.89296630411309</v></c><c r="I40" s="154"><v>0</v></c><c r="J40" s="154"><v>0</v></c><c r="K40" s="154"><v>0</v></c><c r="L40" s="154"><v>0</v></c><c r="M40" s="64"><v>417.89296630411309</v></c><c r="N40" s="154"><v>0</v></c><c r="O40" s="154"><v>0</v></c><c r="P40" s="154"><v>0</v></c><c r="Q40" s="154"><v>0</v></c><c r="R40" s="154"><v>0</v></c><c r="S40" s="154"><v>0</v></c><c r="T40" s="64"><v>0</v></c><c r="U40" s="64"><v>987.22657615426192</v></c></row><row r="41" spans="1:21" s="21" customFormat="1" ht="15.75"><c r="A41" s="22"/><c r="B41" s="183" t="str"><f>Translation!A84</f><v>Other services</v></c><c r="C41" s="154"><v>12063.011208842792</v></c><c r="D41" s="154"><v>0</v></c><c r="E41" s="154"><v>0</v></c><c r="F41" s="64"><v>12063.011208842792</v></c><c r="G41" s="154"><v>0</v></c><c r="H41" s="154"><v>1462.9218615877514</v></c><c r="I41" s="154"><v>0</v></c><c r="J41" s="154"><v>0</v></c><c r="K41" s="154"><v>0</v></c><c r="L41" s="154"><v>0</v></c><c r="M41" s="64"><v>1462.9218615877514</v></c><c r="N41" s="154"><v>0</v></c><c r="O41" s="154"><v>0</v></c><c r="P41" s="154"><v>141.7584917846894</v></c><c r="Q41" s="154"><v>0</v></c><c r="R41" s="154"><v>0</v></c><c r="S41" s="154"><v>0</v></c><c r="T41" s="64"><v>141.7584917846894</v></c><c r="U41" s="64"><v>13667.691562215232</v></c></row><row r="42" spans="1:21" s="21" customFormat="1" ht="15.75"><c r="A42" s="22"/><c r="B42" s="183" t="str"><f>Translation!A85</f><v>Public lighting</v></c><c r="C42" s="154"><v>2150.6195824175825</v></c><c r="D42" s="154"><v>0</v></c><c r="E42" s="154"><v>0</v></c><c r="F42" s="64"><v>2150.6195824175825</v></c><c r="G42" s="154"><v>0</v></c><c r="H42" s="154"><v>0</v></c><c r="I42" s="154"><v>0</v></c><c r="J42" s="154"><v>0</v></c><c r="K42" s="154"><v>0</v></c><c r="L42" s="154"><v>0</v></c><c r="M42" s="64"><v>0</v></c><c r="N42" s="154"><v>0</v></c><c r="O42" s="154"><v>0</v></c><c r="P42" s="154"><v>0</v></c><c r="Q42" s="154"><v>0</v></c><c r="R42" s="154"><v>0</v></c><c r="S42" s="154"><v>0</v></c><c r="T42" s="64"><v>0</v></c><c r="U42" s="64"><v>2150.6195824175825</v></c></row><row r="43" spans="1:21" s="21" customFormat="1" ht="15.75"><c r="A43" s="22"/><c r="B43" s="61" t="str"><f>Translation!A86</f><v>TRANSPORTS</v></c><c r="C43" s="234"><v>0</v></c><c r="D43" s="234"><v>0</v></c><c r="E43" s="234"><v>0</v></c><c r="F43" s="64"><v>0</v></c><c r="G43" s="234"><v>0</v></c><c r="H43" s="234"><v>14488.454778483905</v></c><c r="I43" s="234"><v>20919.90317054866</v></c><c r="J43" s="234"><v>0</v></c><c r="K43" s="234"><v>0</v></c><c r="L43" s="234"><v>0</v></c><c r="M43" s="64"><v>35408.357949032565</v></c><c r="N43" s="234"><v>0</v></c><c r="O43" s="234"><v>0</v></c><c r="P43" s="234"><v>0</v></c><c r="Q43" s="234"><v>0</v></c><c r="R43" s="234"><v>0</v></c><c r="S43" s="234"><v>0</v></c><c r="T43" s="64"><v>0</v></c><c r="U43" s="64"><v>35408.357949032565</v></c></row><row r="44" spans="1:21" s="21" customFormat="1" ht="30"><c r="A44" s="22"/><c r="B44" s="183" t="str"><f>Translation!A87</f><v>Passenger transport by road (public transport, taxi, tourism, transfers, etc.)</v></c><c r="C44" s="154"><v>0</v></c><c r="D44" s="154"><v>0</v></c><c r="E44" s="154"><v>0</v></c><c r="F44" s="64"><v>0</v></c><c r="G44" s="154"><v>0</v></c><c r="H44" s="154"><v>640.30875544123137</v></c><c r="I44" s="154"><v>147.64400914300239</v></c><c r="J44" s="154"><v>0</v></c><c r="K44" s="154"><v>0</v></c><c r="L44" s="154"><v>0</v></c><c r="M44" s="64"><v>787.95276458423382</v></c><c r="N44" s="154"><v>0</v></c><c r="O44" s="154"><v>0</v></c><c r="P44" s="154"><v>0</v></c><c r="Q44" s="154"><v>0</v></c><c r="R44" s="154"><v>0</v></c><c r="S44" s="154"><v>0</v></c><c r="T44" s="64"><v>0</v></c><c r="U44" s="64"><v>787.95276458423382</v></c></row><row r="45" spans="1:21" s="21" customFormat="1" ht="15.75"><c r="A45" s="22"/><c r="B45" s="183" t="str"><f>Translation!A88</f><v>Freight transport by road and removal services</v></c><c r="C45" s="154"><v>0</v></c><c r="D45" s="154"><v>0</v></c><c r="E45" s="154"><v>0</v></c><c r="F45" s="64"><v>0</v></c><c r="G45" s="154"><v>0</v></c><c r="H45" s="154"><v>10564.191349469402</v></c><c r="I45" s="154"><v>2435.9179082514393</v></c><c r="J45" s="154"><v>0</v></c><c r="K45" s="154"><v>0</v></c><c r="L45" s="154"><v>0</v></c><c r="M45" s="64"><v>13000.10925772084</v></c><c r="N45" s="154"><v>0</v></c><c r="O45" s="154"><v>0</v></c><c r="P45" s="154"><v>0</v></c><c r="Q45" s="154"><v>0</v></c><c r="R45" s="154"><v>0</v></c><c r="S45" s="154"><v>0</v></c><c r="T45" s="64"><v>0</v></c><c r="U45" s="64"><v>13000.10925772084</v></c></row><row r="46" spans="1:21" s="21" customFormat="1" ht="15.75"><c r="A46" s="22"/><c r="B46" s="183" t="str"><f>Translation!A89</f><v>Other fleet for public and private services</v></c><c r="C46" s="154"><v>0</v></c><c r="D46" s="154"><v>0</v></c><c r="E46" s="154"><v>0</v></c><c r="F46" s="64"><v>0</v></c><c r="G46" s="154"><v>0</v></c><c r="H46" s="154"><v>43.903062971005397</v></c><c r="I46" s="154"><v>353.26160482165915</v></c><c r="J46" s="154"><v>0</v></c><c r="K46" s="154"><v>0</v></c><c r="L46" s="154"><v>0</v></c><c r="M46" s="64"><v>397.16466779266455</v></c><c r="N46" s="154"><v>0</v></c><c r="O46" s="154"><v>0</v></c><c r="P46" s="154"><v>0</v></c><c r="Q46" s="154"><v>0</v></c><c r="R46" s="154"><v>0</v></c><c r="S46" s="154"><v>0</v></c><c r="T46" s="64"><v>0</v></c><c r="U46" s="64"><v>397.16466779266455</v></c></row><row r="47" spans="1:21" s="21" customFormat="1" ht="15.75"><c r="A47" s="22"/><c r="B47" s="182" t="str"><f>Translation!A90</f><v>Private transports</v></c><c r="C47" s="154"><v>0</v></c><c r="D47" s="154"><v>0</v></c><c r="E47" s="154"><v>0</v></c><c r="F47" s="64"><v>0</v></c><c r="G47" s="154"><v>0</v></c><c r="H47" s="154"><v>3240.0516106022669</v></c><c r="I47" s="154"><v>17983.079648332558</v></c><c r="J47" s="154"><v>0</v></c><c r="K47" s="154"><v>0</v></c><c r="L47" s="154"><v>0</v></c><c r="M47" s="64"><v>21223.131258934824</v></c><c r="N47" s="154"><v>0</v></c><c r="O47" s="154"><v>0</v></c><c r="P47" s="154"><v>0</v></c><c r="Q47" s="154"><v>0</v></c><c r="R47" s="154"><v>0</v></c><c r="S47" s="154"><v>0</v></c><c r="T47" s="64"><v>0</v></c><c r="U47" s="64"><v>21223.131258934824</v></c></row><row r="48" spans="1:21" s="21" customFormat="1" ht="15.75"><c r="A48" s="22"/><c r="B48" s="73" t="str"><f>Translation!A118</f><v>TOTAL FOR INTERNAL MARKET</v></c><c r="C48" s="149"><v>109771.23004171791</v></c><c r="D48" s="149"><v>0</v></c><c r="E48" s="149"><v>0</v></c><c r="F48" s="64"><v>109771.23004171791</v></c><c r="G48" s="65"><v>5407.3599660994769</v></c><c r="H48" s="65"><v>71038.718556175925</v></c><c r="I48" s="65"><v>20919.90317054866</v></c><c r="J48" s="65"><v>6101.9632816821713</v></c><c r="K48" s="65"><v>0</v></c><c r="L48" s="65"><v>0</v></c><c r="M48" s="64"><v>103467.94497450623</v></c><c r="N48" s="65"><v>0</v></c><c r="O48" s="65"><v>0</v></c><c r="P48" s="65"><v>6562.5126038704202</v></c><c r="Q48" s="65"><v>0</v></c><c r="R48" s="65"><v>0</v></c><c r="S48" s="65"><v>13953.862111596913</v></c><c r="T48" s="64"><v>20516.374715467333</v></c><c r="U48" s="64"><v>233755.54973169148</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11525.979154380382</v></c><c r="D59" s="235"><v>94513.029065919123</v></c><c r="E59" s="235"><v>0</v></c><c r="F59" s="235"><v>0</v></c><c r="G59" s="235"><v>0</v></c><c r="H59" s="235"><v>0</v></c><c r="I59" s="59"><v>106039.00822029951</v></c><c r="J59" s="235"><v>0</v></c><c r="K59" s="235"><v>9220.7833235043036</v></c><c r="L59" s="235"><v>0</v></c><c r="M59" s="235"><v>0</v></c><c r="N59" s="235"><v>0</v></c><c r="O59" s="235"><v>0</v></c><c r="P59" s="235"><v>0</v></c><c r="Q59" s="235"/><c r="R59" s="59"><v>9220.7833235043036</v></c><c r="S59" s="59"><v>115259.79154380382</v></c><c r="T59" s="235"><v>0</v></c><c r="U59" s="235"><v>0</v></c><c r="V59" s="59"><v>0</v></c><c r="W59" s="235"><v>0</v></c><c r="X59" s="235"><v>0</v></c><c r="Y59" s="235"><v>0</v></c><c r="Z59" s="235"><v>0</v></c><c r="AA59" s="186"><v>0</v></c><c r="AB59" s="59"><v>0</v></c><c r="AC59" s="64"><v>115259.79154380382</v></c><c r="AD59" s="187"><v>5488.5615020859113</v></c></row><row r="60" spans="2:32" s="51" customFormat="1" ht="15.7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c r="B62" s="70" t="str"><f>Translation!A119</f><v>TOTAL</v></c><c r="C62" s="53"><f t="shared" ref="C62:AD62" si="0">SUM(C59:C61)</f><v>11525.979154380382</v></c><c r="D62" s="53"><f t="shared" si="0"/><v>94513.029065919123</v></c><c r="E62" s="53"><f t="shared" si="0"/><v>0</v></c><c r="F62" s="53"><f t="shared" si="0"/><v>0</v></c><c r="G62" s="53"><f t="shared" si="0"/><v>0</v></c><c r="H62" s="53"><f t="shared" si="0"/><v>0</v></c><c r="I62" s="53"><f t="shared" si="0"/><v>106039.00822029951</v></c><c r="J62" s="53"><f t="shared" si="0"/><v>0</v></c><c r="K62" s="53"><f t="shared" si="0"/><v>9220.7833235043036</v></c><c r="L62" s="53"><f t="shared" si="0"/><v>0</v></c><c r="M62" s="53"><f t="shared" si="0"/><v>0</v></c><c r="N62" s="53"><f t="shared" si="0"/><v>0</v></c><c r="O62" s="53"><f t="shared" si="0"/><v>0</v></c><c r="P62" s="53"><f t="shared" si="0"/><v>0</v></c><c r="Q62" s="53"><f t="shared" si="0"/><v>0</v></c><c r="R62" s="53"><f t="shared" si="0"/><v>9220.7833235043036</v></c><c r="S62" s="53"><f t="shared" si="0"/><v>115259.79154380382</v></c><c r="T62" s="53"><f t="shared" si="0"/><v>0</v></c><c r="U62" s="53"><f t="shared" si="0"/><v>0</v></c><c r="V62" s="53"><f t="shared" si="0"/><v>0</v></c><c r="W62" s="53"><f t="shared" si="0"/><v>0</v></c><c r="X62" s="53"><f t="shared" si="0"/><v>0</v></c><c r="Y62" s="53"><f t="shared" si="0"/><v>0</v></c><c r="Z62" s="53"><f t="shared" si="0"/><v>0</v></c><c r="AA62" s="53"><f t="shared" si="0"/><v>0</v></c><c r="AB62" s="53"><f t="shared" si="0"/><v>0</v></c><c r="AC62" s="53"><f t="shared" si="0"/><v>115259.79154380382</v></c><c r="AD62" s="53"><f t="shared" si="0"/><v>5488.5615020859113</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32931.369012515381</v></c><c r="D69" s="235"><v>270037.22590262606</v></c><c r="E69" s="235"><v>0</v></c><c r="F69" s="235"><v>0</v></c><c r="G69" s="235"><v>0</v></c><c r="H69" s="235"><v>0</v></c><c r="I69" s="59"><v>302968.59491514147</v></c><c r="J69" s="185"><v>0</v></c><c r="K69" s="185"><v>9220.7833235043036</v></c><c r="L69" s="185"><v>0</v></c><c r="M69" s="185"><v>0</v></c><c r="N69" s="185"><v>0</v></c><c r="O69" s="235"><v>0</v></c><c r="P69" s="185"><v>0</v></c><c r="Q69" s="185"/><c r="R69" s="59"><v>9220.7833235043036</v></c><c r="S69" s="59"><v>312189.37823864579</v></c><c r="T69" s="71"><v>196929.58669484197</v></c><c r="U69" s="57"/><c r="V69" s="57"/><c r="W69" s="58"/><c r="X69" s="57"/><c r="Y69" s="57"/><c r="Z69" s="57"/><c r="AA69" s="57"/><c r="AB69" s="57"/><c r="AC69" s="57"/><c r="AD69" s="57"/><c r="AE69" s="57"/></row><row r="70" spans="2:31" s="51" customFormat="1" ht="15.7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32931.369012515381</v></c><c r="D72" s="53"><f t="shared" si="1"/><v>270037.22590262606</v></c><c r="E72" s="53"><f t="shared" si="1"/><v>0</v></c><c r="F72" s="53"><f t="shared" si="1"/><v>0</v></c><c r="G72" s="53"><f t="shared" si="1"/><v>0</v></c><c r="H72" s="53"><f t="shared" si="1"/><v>0</v></c><c r="I72" s="53"><f t="shared" si="1"/><v>302968.59491514147</v></c><c r="J72" s="53"><f t="shared" si="1"/><v>0</v></c><c r="K72" s="53"><f t="shared" si="1"/><v>9220.7833235043036</v></c><c r="L72" s="53"><f t="shared" si="1"/><v>0</v></c><c r="M72" s="53"><f t="shared" si="1"/><v>0</v></c><c r="N72" s="53"><f t="shared" si="1"/><v>0</v></c><c r="O72" s="53"><f t="shared" si="1"/><v>0</v></c><c r="P72" s="53"><f t="shared" si="1"/><v>0</v></c><c r="Q72" s="53"><f t="shared" si="1"/><v>0</v></c><c r="R72" s="53"><f t="shared" si="1"/><v>9220.7833235043036</v></c><c r="S72" s="53"><f t="shared" si="1"/><v>312189.37823864579</v></c><c r="T72" s="71"><f>S72-AC62+AB62</f><v>196929.58669484197</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38338.728978614861</v></c><c r="D79" s="186"><f t="shared" si="2"/><v>341075.944458802</v></c><c r="E79" s="186"><f t="shared" si="2"/><v>20919.90317054866</v></c><c r="F79" s="186"><f t="shared" si="2"/><v>6101.9632816821713</v></c><c r="G79" s="186"><f t="shared" si="2"/><v>0</v></c><c r="H79" s="186"><f t="shared" si="2"/><v>0</v></c><c r="I79" s="53"><f>SUM(C79:H79)</f><v>406436.53988964768</v></c><c r="J79" s="186"><f t="shared" ref="J79:O79" si="3">N48+J72</f><v>0</v></c><c r="K79" s="186"><f t="shared" si="3"/><v>9220.7833235043036</v></c><c r="L79" s="186"><f t="shared" si="3"/><v>6562.5126038704202</v></c><c r="M79" s="186"><f t="shared" si="3"/><v>0</v></c><c r="N79" s="186"><f t="shared" si="3"/><v>0</v></c><c r="O79" s="186"><f t="shared" si="3"/><v>13953.862111596913</v></c><c r="P79" s="186"><f>P72</f><v>0</v></c><c r="Q79" s="186"><f>Q72</f><v>0</v></c><c r="R79" s="53"><f>SUM(J79:Q79)</f><v>29737.158038971636</v></c><c r="S79" s="186"><f>Y62</f><v>0</v></c><c r="T79" s="186"><f>Z62</f><v>0</v></c><c r="U79" s="186"><f>$C$49+$C$50+$C$51</f><v>0</v></c><c r="V79" s="53"><f>S79-T79-U79</f><v>0</v></c><c r="W79" s="186"><f>$D$49+$D$50+$D$51</f><v>0</v></c><c r="X79" s="186"><f>$E$49+$E$50+$E$51</f><v>0</v></c><c r="Y79" s="53"><f>I79+R79+V79-W79-X79</f><v>436173.69792861934</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0.35</v></c><c r="D86" s="188"><f t="shared" si="4"/><v>0.35000000000000003</v></c><c r="E86" s="188" t="str"><f t="shared" si="4"/><v>-</v></c><c r="F86" s="188" t="str"><f t="shared" si="4"/><v>-</v></c><c r="G86" s="188" t="str"><f t="shared" si="4"/><v>-</v></c><c r="H86" s="188" t="str"><f t="shared" si="4"/><v>-</v></c><c r="I86" s="67"><f t="shared" si="4"/><v>0.35</v></c><c r="J86" s="188" t="str"><f t="shared" si="4"/><v>-</v></c><c r="K86" s="188"><f t="shared" si="4"/><v>1</v></c><c r="L86" s="188" t="str"><f t="shared" si="4"/><v>-</v></c><c r="M86" s="188" t="str"><f t="shared" si="4"/><v>-</v></c><c r="N86" s="188" t="str"><f t="shared" si="4"/><v>-</v></c><c r="O86" s="188" t="str"><f t="shared" si="4"/><v>-</v></c><c r="P86" s="188" t="str"><f t="shared" si="4"/><v>-</v></c><c r="Q86" s="188" t="s"><v>522</v></c><c r="R86" s="67"><f t="shared" ref="R86:S88" si="5">IF(R69&gt;0,R59/R69,"-")</f><v>1</v></c><c r="S86" s="67"><f t="shared" si="5"/><v>0.36919831223628691</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32799.925492317379</v></c><c r="D95" s="64"><f>SUM(D96:D104)</f><v>0</v></c><c r="E95" s="64"><f>SUM(E96:E104)</f><v>0</v></c><c r="F95" s="64"><f t="shared" ref="F95:F126" si="8">SUM(C95:E95)</f><v>32799.925492317379</v></c><c r="G95" s="64"><f t="shared" ref="G95:L95" si="9">SUM(G96:G104)</f><v>0</v></c><c r="H95" s="64"><f t="shared" si="9"/><v>11048.090352261208</v></c><c r="I95" s="64"><f t="shared" si="9"/><v>0</v></c><c r="J95" s="64"><f t="shared" si="9"/><v>1296.9464523839999</v></c><c r="K95" s="64"><f t="shared" si="9"/><v>0</v></c><c r="L95" s="64"><f t="shared" si="9"/><v>0</v></c><c r="M95" s="64"><f t="shared" ref="M95:M126" si="10">SUM(G95:L95)</f><v>12345.036804645208</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45144.962296962585</v></c></row><row r="96" spans="1:32" s="21" customFormat="1" ht="15.75"><c r="A96" s="22"/><c r="B96" s="182" t="str"><f>Translation!A61</f><v>Hot water</v></c><c r="C96" s="185"><f t="shared" ref="C96:C104" si="14">IF(AND(C$48&gt;0,($S$133+$V$143)&gt;0), ($S$133+$V$143)/C$48,0)*C18</f><v>4281.567422240566</v></c><c r="D96" s="185"><f t="shared" ref="D96:D104" si="15">IF(AND(D$48&gt;0,$S$134&gt;0), ($S$134)/D$48,0)*D18</f><v>0</v></c><c r="E96" s="185"><f t="shared" ref="E96:E104" si="16">IF(AND(E$48&gt;0,$S$135&gt;0), ($S$135)/E$48,0)*E18</f><v>0</v></c><c r="F96" s="64"><f t="shared" si="8"/><v>4281.567422240566</v></c><c r="G96" s="185"><f>'CO2 factors'!C$7*G18</f><v>0</v></c><c r="H96" s="185"><f>'CO2 factors'!D$7*H18</f><v>1259.1219217310061</v></c><c r="I96" s="185"><f>'CO2 factors'!E$7*I18</f><v>0</v></c><c r="J96" s="185"><f>'CO2 factors'!F$7*J18</f><v>0</v></c><c r="K96" s="185"><f>'CO2 factors'!G$7*K18</f><v>0</v></c><c r="L96" s="185"><f>'CO2 factors'!H$7*L18</f><v>0</v></c><c r="M96" s="64"><f t="shared" si="10"/><v>1259.1219217310061</v></c><c r="N96" s="185"><f>'CO2 factors'!J$7*N18</f><v>0</v></c><c r="O96" s="185"><f>'CO2 factors'!K$7*O18</f><v>0</v></c><c r="P96" s="185"><f>'CO2 factors'!L$7*P18</f><v>0</v></c><c r="Q96" s="185"><f>'CO2 factors'!M$7*Q18</f><v>0</v></c><c r="R96" s="185"><f>'CO2 factors'!N$7*R18</f><v>0</v></c><c r="S96" s="185"><f>'CO2 factors'!O$7*S18</f><v>0</v></c><c r="T96" s="64"><f t="shared" si="12"/><v>0</v></c><c r="U96" s="64"><f t="shared" si="13"/><v>5540.6893439715723</v></c></row><row r="97" spans="1:21" s="21" customFormat="1" ht="15.75"><c r="A97" s="22"/><c r="B97" s="182" t="str"><f>Translation!A62</f><v>Heating and cooling</v></c><c r="C97" s="185"><f t="shared" si="14"/><v>13861.950297726113</v></c><c r="D97" s="185"><f t="shared" si="15"/><v>0</v></c><c r="E97" s="185"><f t="shared" si="16"/><v>0</v></c><c r="F97" s="64"><f t="shared" si="8"/><v>13861.950297726113</v></c><c r="G97" s="185"><f>'CO2 factors'!C$7*G19</f><v>0</v></c><c r="H97" s="185"><f>'CO2 factors'!D$7*H19</f><v>9788.9684305302017</v></c><c r="I97" s="185"><f>'CO2 factors'!E$7*I19</f><v>0</v></c><c r="J97" s="185"><f>'CO2 factors'!F$7*J19</f><v>743.58361238400005</v></c><c r="K97" s="185"><f>'CO2 factors'!G$7*K19</f><v>0</v></c><c r="L97" s="185"><f>'CO2 factors'!H$7*L19</f><v>0</v></c><c r="M97" s="64"><f t="shared" si="10"/><v>10532.552042914202</v></c><c r="N97" s="185"><f>'CO2 factors'!J$7*N19</f><v>0</v></c><c r="O97" s="185"><f>'CO2 factors'!K$7*O19</f><v>0</v></c><c r="P97" s="185"><f>'CO2 factors'!L$7*P19</f><v>0</v></c><c r="Q97" s="185"><f>'CO2 factors'!M$7*Q19</f><v>0</v></c><c r="R97" s="185"><f>'CO2 factors'!N$7*R19</f><v>0</v></c><c r="S97" s="185"><f>'CO2 factors'!O$7*S19</f><v>0</v></c><c r="T97" s="64"><f t="shared" si="12"/><v>0</v></c><c r="U97" s="64"><f t="shared" si="13"/><v>24394.502340640312</v></c></row><row r="98" spans="1:21" s="21" customFormat="1" ht="15.75"><c r="A98" s="22"/><c r="B98" s="182" t="str"><f>Translation!A63</f><v>Lighting</v></c><c r="C98" s="185"><f t="shared" si="14"/><v>4071.9897333426975</v></c><c r="D98" s="185"><f t="shared" si="15"/><v>0</v></c><c r="E98" s="185"><f t="shared" si="16"/><v>0</v></c><c r="F98" s="64"><f t="shared" si="8"/><v>4071.9897333426975</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4071.9897333426975</v></c></row><row r="99" spans="1:21" s="21" customFormat="1" ht="15.75"><c r="A99" s="22"/><c r="B99" s="182" t="str"><f>Translation!A64</f><v>Cooking</v></c><c r="C99" s="185"><f t="shared" si="14"/><v>2845.6684047000003</v></c><c r="D99" s="185"><f t="shared" si="15"/><v>0</v></c><c r="E99" s="185"><f t="shared" si="16"/><v>0</v></c><c r="F99" s="64"><f t="shared" si="8"/><v>2845.6684047000003</v></c><c r="G99" s="185"><f>'CO2 factors'!C$7*G21</f><v>0</v></c><c r="H99" s="185"><f>'CO2 factors'!D$7*H21</f><v>0</v></c><c r="I99" s="185"><f>'CO2 factors'!E$7*I21</f><v>0</v></c><c r="J99" s="185"><f>'CO2 factors'!F$7*J21</f><v>553.36283999999989</v></c><c r="K99" s="185"><f>'CO2 factors'!G$7*K21</f><v>0</v></c><c r="L99" s="185"><f>'CO2 factors'!H$7*L21</f><v>0</v></c><c r="M99" s="64"><f t="shared" si="10"/><v>553.36283999999989</v></c><c r="N99" s="185"><f>'CO2 factors'!J$7*N21</f><v>0</v></c><c r="O99" s="185"><f>'CO2 factors'!K$7*O21</f><v>0</v></c><c r="P99" s="185"><f>'CO2 factors'!L$7*P21</f><v>0</v></c><c r="Q99" s="185"><f>'CO2 factors'!M$7*Q21</f><v>0</v></c><c r="R99" s="185"><f>'CO2 factors'!N$7*R21</f><v>0</v></c><c r="S99" s="185"><f>'CO2 factors'!O$7*S21</f><v>0</v></c><c r="T99" s="64"><f t="shared" si="12"/><v>0</v></c><c r="U99" s="64"><f t="shared" si="13"/><v>3399.0312447000001</v></c></row><row r="100" spans="1:21" s="21" customFormat="1" ht="15.75"><c r="A100" s="22"/><c r="B100" s="182" t="str"><f>Translation!A65</f><v>Refrigerator and freezers</v></c><c r="C100" s="185"><f t="shared" si="14"/><v>3993.9205680000014</v></c><c r="D100" s="185"><f t="shared" si="15"/><v>0</v></c><c r="E100" s="185"><f t="shared" si="16"/><v>0</v></c><c r="F100" s="64"><f t="shared" si="8"/><v>3993.9205680000014</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3993.9205680000014</v></c></row><row r="101" spans="1:21" s="21" customFormat="1" ht="15.75"><c r="A101" s="22"/><c r="B101" s="182" t="str"><f>Translation!A66</f><v>Laundry machines and dryers</v></c><c r="C101" s="185"><f t="shared" si="14"/><v>243.07569000000007</v></c><c r="D101" s="185"><f t="shared" si="15"/><v>0</v></c><c r="E101" s="185"><f t="shared" si="16"/><v>0</v></c><c r="F101" s="64"><f t="shared" si="8"/><v>243.07569000000007</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243.07569000000007</v></c></row><row r="102" spans="1:21" s="21" customFormat="1" ht="15.75"><c r="A102" s="22"/><c r="B102" s="182" t="str"><f>Translation!A67</f><v>Dish washing</v></c><c r="C102" s="185"><f t="shared" si="14"/><v>340.30596600000007</v></c><c r="D102" s="185"><f t="shared" si="15"/><v>0</v></c><c r="E102" s="185"><f t="shared" si="16"/><v>0</v></c><c r="F102" s="64"><f t="shared" si="8"/><v>340.30596600000007</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340.30596600000007</v></c></row><row r="103" spans="1:21" s="21" customFormat="1" ht="15.75"><c r="A103" s="22"/><c r="B103" s="182" t="str"><f>Translation!A68</f><v>Tv sets</v></c><c r="C103" s="185"><f t="shared" si="14"/><v>316.18537830000008</v></c><c r="D103" s="185"><f t="shared" si="15"/><v>0</v></c><c r="E103" s="185"><f t="shared" si="16"/><v>0</v></c><c r="F103" s="64"><f t="shared" si="8"/><v>316.18537830000008</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316.18537830000008</v></c></row><row r="104" spans="1:21" s="21" customFormat="1" ht="15.75"><c r="A104" s="22"/><c r="B104" s="182" t="str"><f>Translation!A69</f><v>Other electric appliances</v></c><c r="C104" s="185"><f t="shared" si="14"/><v>2845.2620320079991</v></c><c r="D104" s="185"><f t="shared" si="15"/><v>0</v></c><c r="E104" s="185"><f t="shared" si="16"/><v>0</v></c><c r="F104" s="64"><f t="shared" si="8"/><v>2845.2620320079991</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2845.2620320079991</v></c></row><row r="105" spans="1:21" s="21" customFormat="1" ht="15.75"><c r="A105" s="22"/><c r="B105" s="66" t="str"><f>Translation!A70</f><v>PRIMARY SECTOR</v></c><c r="C105" s="64"><f>SUM(C106:C107)</f><v>1194.4326098789013</v></c><c r="D105" s="64"><f>SUM(D106:D107)</f><v>0</v></c><c r="E105" s="64"><f>SUM(E106:E107)</f><v>0</v></c><c r="F105" s="64"><f t="shared" si="8"/><v>1194.4326098789013</v></c><c r="G105" s="64"><f t="shared" ref="G105:L105" si="17">SUM(G106:G107)</f><v>0</v></c><c r="H105" s="64"><f t="shared" si="17"/><v>77.966005550110935</v></c><c r="I105" s="64"><f t="shared" si="17"/><v>0</v></c><c r="J105" s="64"><f t="shared" si="17"/><v>0</v></c><c r="K105" s="64"><f t="shared" si="17"/><v>0</v></c><c r="L105" s="64"><f t="shared" si="17"/><v>0</v></c><c r="M105" s="64"><f t="shared" si="10"/><v>77.966005550110935</v></c><c r="N105" s="64"><f t="shared" ref="N105:S105" si="18">SUM(N106:N107)</f><v>0</v></c><c r="O105" s="64"><f t="shared" si="18"/><v>0</v></c><c r="P105" s="64"><f t="shared" si="18"/><v>0</v></c><c r="Q105" s="64"><f t="shared" si="18"/><v>0</v></c><c r="R105" s="64"><f t="shared" si="18"/><v>0</v></c><c r="S105" s="64"><f t="shared" si="18"/><v>0</v></c><c r="T105" s="64"><f t="shared" si="12"/><v>0</v></c><c r="U105" s="64"><f t="shared" si="13"/><v>1272.3986154290124</v></c></row><row r="106" spans="1:21" s="21" customFormat="1" ht="15.75"><c r="A106" s="22"/><c r="B106" s="183" t="str"><f>Translation!A71</f><v>Agriculture, forestry and fishing</v></c><c r="C106" s="185"><f>IF(AND(C$48&gt;0,($S$133+$V$143)&gt;0), ($S$133+$V$143)/C$48,0)*C28</f><v>1194.4326098789013</v></c><c r="D106" s="185"><f>IF(AND(D$48&gt;0,$S$134&gt;0), ($S$134)/D$48,0)*D28</f><v>0</v></c><c r="E106" s="185"><f>IF(AND(E$48&gt;0,$S$135&gt;0), ($S$135)/E$48,0)*E28</f><v>0</v></c><c r="F106" s="64"><f t="shared" si="8"/><v>1194.4326098789013</v></c><c r="G106" s="185"><f>'CO2 factors'!C$7*G28</f><v>0</v></c><c r="H106" s="185"><f>'CO2 factors'!D$7*H28</f><v>77.966005550110935</v></c><c r="I106" s="185"><f>'CO2 factors'!E$7*I28</f><v>0</v></c><c r="J106" s="185"><f>'CO2 factors'!F$7*J28</f><v>0</v></c><c r="K106" s="185"><f>'CO2 factors'!G$7*K28</f><v>0</v></c><c r="L106" s="185"><f>'CO2 factors'!H$7*L28</f><v>0</v></c><c r="M106" s="64"><f t="shared" si="10"/><v>77.966005550110935</v></c><c r="N106" s="185"><f>'CO2 factors'!J$7*N28</f><v>0</v></c><c r="O106" s="185"><f>'CO2 factors'!K$7*O28</f><v>0</v></c><c r="P106" s="185"><f>'CO2 factors'!L$7*P28</f><v>0</v></c><c r="Q106" s="185"><f>'CO2 factors'!M$7*Q28</f><v>0</v></c><c r="R106" s="185"><f>'CO2 factors'!N$7*R28</f><v>0</v></c><c r="S106" s="185"><f>'CO2 factors'!O$7*S28</f><v>0</v></c><c r="T106" s="64"><f t="shared" si="12"/><v>0</v></c><c r="U106" s="64"><f t="shared" si="13"/><v>1272.3986154290124</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9555.4608790312086</v></c><c r="D108" s="64"><f>SUM(D109:D111)</f><v>0</v></c><c r="E108" s="64"><f>SUM(E109:E111)</f><v>0</v></c><c r="F108" s="64"><f t="shared" si="8"/><v>9555.4608790312086</v></c><c r="G108" s="64"><f t="shared" ref="G108:L108" si="19">SUM(G109:G111)</f><v>1508.6534305417542</v></c><c r="H108" s="64"><f t="shared" si="19"/><v>1509.0312050051393</v></c><c r="I108" s="64"><f t="shared" si="19"/><v>0</v></c><c r="J108" s="64"><f t="shared" si="19"/><v>136.90630321972122</v></c><c r="K108" s="64"><f t="shared" si="19"/><v>0</v></c><c r="L108" s="64"><f t="shared" si="19"/><v>0</v></c><c r="M108" s="64"><f t="shared" si="10"/><v>3154.5909387666147</v></c><c r="N108" s="64"><f t="shared" ref="N108:S108" si="20">SUM(N109:N111)</f><v>0</v></c><c r="O108" s="64"><f t="shared" si="20"/><v>0</v></c><c r="P108" s="64"><f t="shared" si="20"/><v>0</v></c><c r="Q108" s="64"><f t="shared" si="20"/><v>0</v></c><c r="R108" s="64"><f t="shared" si="20"/><v>0</v></c><c r="S108" s="64"><f t="shared" si="20"/><v>0</v></c><c r="T108" s="64"><f t="shared" si="12"/><v>0</v></c><c r="U108" s="64"><f t="shared" si="13"/><v>12710.051817797823</v></c></row><row r="109" spans="1:21" s="21" customFormat="1" ht="15.75"><c r="A109" s="22"/><c r="B109" s="183" t="str"><f>Translation!A74</f><v>Manufacturing</v></c><c r="C109" s="185"><f>IF(AND(C$48&gt;0,($S$133+$V$143)&gt;0), ($S$133+$V$143)/C$48,0)*C31</f><v>5374.9467444550546</v></c><c r="D109" s="185"><f>IF(AND(D$48&gt;0,$S$134&gt;0), ($S$134)/D$48,0)*D31</f><v>0</v></c><c r="E109" s="185"><f>IF(AND(E$48&gt;0,$S$135&gt;0), ($S$135)/E$48,0)*E31</f><v>0</v></c><c r="F109" s="64"><f t="shared" si="8"/><v>5374.9467444550546</v></c><c r="G109" s="185"><f>'CO2 factors'!C$7*G31</f><v>1131.4900729063156</v></c><c r="H109" s="185"><f>'CO2 factors'!D$7*H31</f><v>1131.7734037538544</v></c><c r="I109" s="185"><f>'CO2 factors'!E$7*I31</f><v>0</v></c><c r="J109" s="185"><f>'CO2 factors'!F$7*J31</f><v>136.90630321972122</v></c><c r="K109" s="185"><f>'CO2 factors'!G$7*K31</f><v>0</v></c><c r="L109" s="185"><f>'CO2 factors'!H$7*L31</f><v>0</v></c><c r="M109" s="64"><f t="shared" si="10"/><v>2400.1697798798914</v></c><c r="N109" s="185"><f>'CO2 factors'!J$7*N31</f><v>0</v></c><c r="O109" s="185"><f>'CO2 factors'!K$7*O31</f><v>0</v></c><c r="P109" s="185"><f>'CO2 factors'!L$7*P31</f><v>0</v></c><c r="Q109" s="185"><f>'CO2 factors'!M$7*Q31</f><v>0</v></c><c r="R109" s="185"><f>'CO2 factors'!N$7*R31</f><v>0</v></c><c r="S109" s="185"><f>'CO2 factors'!O$7*S31</f><v>0</v></c><c r="T109" s="64"><f t="shared" si="12"/><v>0</v></c><c r="U109" s="64"><f t="shared" si="13"/><v>7775.116524334946</v></c></row><row r="110" spans="1:21" s="21" customFormat="1" ht="30"><c r="A110" s="22"/><c r="B110" s="183" t="str"><f>Translation!A75</f><v>Water supply, sewerage, waste management and remediation activities</v></c><c r="C110" s="185"><f>IF(AND(C$48&gt;0,($S$133+$V$143)&gt;0), ($S$133+$V$143)/C$48,0)*C32</f><v>2388.8652197578031</v></c><c r="D110" s="185"><f>IF(AND(D$48&gt;0,$S$134&gt;0), ($S$134)/D$48,0)*D32</f><v>0</v></c><c r="E110" s="185"><f>IF(AND(E$48&gt;0,$S$135&gt;0), ($S$135)/E$48,0)*E32</f><v>0</v></c><c r="F110" s="64"><f t="shared" si="8"/><v>2388.8652197578031</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2388.8652197578031</v></c></row><row r="111" spans="1:21" s="21" customFormat="1" ht="15.75"><c r="A111" s="22"/><c r="B111" s="183" t="str"><f>Translation!A76</f><v>Construction</v></c><c r="C111" s="185"><f>IF(AND(C$48&gt;0,($S$133+$V$143)&gt;0), ($S$133+$V$143)/C$48,0)*C33</f><v>1791.6489148183516</v></c><c r="D111" s="185"><f>IF(AND(D$48&gt;0,$S$134&gt;0), ($S$134)/D$48,0)*D33</f><v>0</v></c><c r="E111" s="185"><f>IF(AND(E$48&gt;0,$S$135&gt;0), ($S$135)/E$48,0)*E33</f><v>0</v></c><c r="F111" s="64"><f t="shared" si="8"/><v>1791.6489148183516</v></c><c r="G111" s="75"><f>'CO2 factors'!C$7*G33</f><v>377.16335763543856</v></c><c r="H111" s="75"><f>'CO2 factors'!D$7*H33</f><v>377.25780125128483</v></c><c r="I111" s="75"><f>'CO2 factors'!E$7*I33</f><v>0</v></c><c r="J111" s="75"><f>'CO2 factors'!F$7*J33</f><v>0</v></c><c r="K111" s="75"><f>'CO2 factors'!G$7*K33</f><v>0</v></c><c r="L111" s="75"><f>'CO2 factors'!H$7*L33</f><v>0</v></c><c r="M111" s="64"><f t="shared" si="10"/><v>754.42115888672333</v></c><c r="N111" s="75"><f>'CO2 factors'!J$7*N33</f><v>0</v></c><c r="O111" s="75"><f>'CO2 factors'!K$7*O33</f><v>0</v></c><c r="P111" s="75"><f>'CO2 factors'!L$7*P33</f><v>0</v></c><c r="Q111" s="75"><f>'CO2 factors'!M$7*Q33</f><v>0</v></c><c r="R111" s="75"><f>'CO2 factors'!N$7*R33</f><v>0</v></c><c r="S111" s="75"><f>'CO2 factors'!O$7*S33</f><v>0</v></c><c r="T111" s="64"><f t="shared" si="12"/><v>0</v></c><c r="U111" s="64"><f t="shared" si="13"/><v>2546.0700737050747</v></c></row><row r="112" spans="1:21" s="21" customFormat="1" ht="15.75"><c r="A112" s="22"/><c r="B112" s="61" t="str"><f>Translation!A77</f><v>TERTIARY SECTOR</v></c><c r="C112" s="64"><f>SUM(C113:C120)</f><v>37737.972289265454</v></c><c r="D112" s="64"><f>SUM(D113:D120)</f><v>0</v></c><c r="E112" s="64"><f>SUM(E113:E120)</f><v>0</v></c><c r="F112" s="64"><f t="shared" si="8"/><v>37737.972289265454</v></c><c r="G112" s="64"><f t="shared" ref="G112:L112" si="21">SUM(G113:G120)</f><v>0</v></c><c r="H112" s="64"><f t="shared" si="21"/><v>2463.8328658273094</v></c><c r="I112" s="64"><f t="shared" si="21"/><v>0</v></c><c r="J112" s="64"><f t="shared" si="21"/><v>30.618431999999999</v></c><c r="K112" s="64"><f t="shared" si="21"/><v>0</v></c><c r="L112" s="64"><f t="shared" si="21"/><v>0</v></c><c r="M112" s="64"><f t="shared" si="10"/><v>2494.4512978273096</v></c><c r="N112" s="64"><f t="shared" ref="N112:S112" si="22">SUM(N113:N120)</f><v>0</v></c><c r="O112" s="64"><f t="shared" si="22"/><v>0</v></c><c r="P112" s="64"><f t="shared" si="22"/><v>0</v></c><c r="Q112" s="64"><f t="shared" si="22"/><v>0</v></c><c r="R112" s="64"><f t="shared" si="22"/><v>0</v></c><c r="S112" s="64"><f t="shared" si="22"/><v>0</v></c><c r="T112" s="64"><f t="shared" si="12"/><v>0</v></c><c r="U112" s="64"><f t="shared" si="13"/><v>40232.423587092766</v></c></row><row r="113" spans="1:23" s="21" customFormat="1" ht="30"><c r="A113" s="22"/><c r="B113" s="183" t="str"><f>Translation!A78</f><v xml:space="preserve">Wholesale and retail trade; repair of motor vehicles and motorcycles </v></c><c r="C113" s="185"><f t="shared" ref="C113:C120" si="23">IF(AND(C$48&gt;0,($S$133+$V$143)&gt;0), ($S$133+$V$143)/C$48,0)*C35</f><v>12442.255048375657</v></c><c r="D113" s="185"><f t="shared" ref="D113:D120" si="24">IF(AND(D$48&gt;0,$S$134&gt;0), ($S$134)/D$48,0)*D35</f><v>0</v></c><c r="E113" s="185"><f t="shared" ref="E113:E120" si="25">IF(AND(E$48&gt;0,$S$135&gt;0), ($S$135)/E$48,0)*E35</f><v>0</v></c><c r="F113" s="64"><f t="shared" si="8"/><v>12442.255048375657</v></c><c r="G113" s="185"><f>'CO2 factors'!C$7*G35</f><v>0</v></c><c r="H113" s="185"><f>'CO2 factors'!D$7*H35</f><v>544.05019088261633</v></c><c r="I113" s="185"><f>'CO2 factors'!E$7*I35</f><v>0</v></c><c r="J113" s="185"><f>'CO2 factors'!F$7*J35</f><v>0</v></c><c r="K113" s="185"><f>'CO2 factors'!G$7*K35</f><v>0</v></c><c r="L113" s="185"><f>'CO2 factors'!H$7*L35</f><v>0</v></c><c r="M113" s="64"><f t="shared" si="10"/><v>544.05019088261633</v></c><c r="N113" s="185"><f>'CO2 factors'!J$7*N35</f><v>0</v></c><c r="O113" s="185"><f>'CO2 factors'!K$7*O35</f><v>0</v></c><c r="P113" s="185"><f>'CO2 factors'!L$7*P35</f><v>0</v></c><c r="Q113" s="185"><f>'CO2 factors'!M$7*Q35</f><v>0</v></c><c r="R113" s="185"><f>'CO2 factors'!N$7*R35</f><v>0</v></c><c r="S113" s="185"><f>'CO2 factors'!O$7*S35</f><v>0</v></c><c r="T113" s="64"><f t="shared" si="12"/><v>0</v></c><c r="U113" s="64"><f t="shared" si="13"/><v>12986.305239258272</v></c></row><row r="114" spans="1:23" s="21" customFormat="1" ht="15.75"><c r="A114" s="22"/><c r="B114" s="183" t="str"><f>Translation!A79</f><v>Accommodation and food service activities</v></c><c r="C114" s="185"><f t="shared" si="23"/><v>10790.81425456591</v></c><c r="D114" s="185"><f t="shared" si="24"/><v>0</v></c><c r="E114" s="185"><f t="shared" si="25"/><v>0</v></c><c r="F114" s="64"><f t="shared" si="8"/><v>10790.81425456591</v></c><c r="G114" s="185"><f>'CO2 factors'!C$7*G36</f><v>0</v></c><c r="H114" s="185"><f>'CO2 factors'!D$7*H36</f><v>883.50307214319434</v></c><c r="I114" s="185"><f>'CO2 factors'!E$7*I36</f><v>0</v></c><c r="J114" s="185"><f>'CO2 factors'!F$7*J36</f><v>30.618431999999999</v></c><c r="K114" s="185"><f>'CO2 factors'!G$7*K36</f><v>0</v></c><c r="L114" s="185"><f>'CO2 factors'!H$7*L36</f><v>0</v></c><c r="M114" s="64"><f t="shared" si="10"/><v>914.12150414319433</v></c><c r="N114" s="185"><f>'CO2 factors'!J$7*N36</f><v>0</v></c><c r="O114" s="185"><f>'CO2 factors'!K$7*O36</f><v>0</v></c><c r="P114" s="185"><f>'CO2 factors'!L$7*P36</f><v>0</v></c><c r="Q114" s="185"><f>'CO2 factors'!M$7*Q36</f><v>0</v></c><c r="R114" s="185"><f>'CO2 factors'!N$7*R36</f><v>0</v></c><c r="S114" s="185"><f>'CO2 factors'!O$7*S36</f><v>0</v></c><c r="T114" s="64"><f t="shared" si="12"/><v>0</v></c><c r="U114" s="64"><f t="shared" si="13"/><v>11704.935758709105</v></c></row><row r="115" spans="1:23" s="21" customFormat="1" ht="15.75"><c r="A115" s="22"/><c r="B115" s="183" t="str"><f>Translation!A80</f><v>General public administration and social security</v></c><c r="C115" s="185"><f t="shared" si="23"/><v>2988.0953434838716</v></c><c r="D115" s="185"><f t="shared" si="24"/><v>0</v></c><c r="E115" s="185"><f t="shared" si="25"/><v>0</v></c><c r="F115" s="64"><f t="shared" si="8"/><v>2988.0953434838716</v></c><c r="G115" s="185"><f>'CO2 factors'!C$7*G37</f><v>0</v></c><c r="H115" s="185"><f>'CO2 factors'!D$7*H37</f><v>291.95613821682002</v></c><c r="I115" s="185"><f>'CO2 factors'!E$7*I37</f><v>0</v></c><c r="J115" s="185"><f>'CO2 factors'!F$7*J37</f><v>0</v></c><c r="K115" s="185"><f>'CO2 factors'!G$7*K37</f><v>0</v></c><c r="L115" s="185"><f>'CO2 factors'!H$7*L37</f><v>0</v></c><c r="M115" s="64"><f t="shared" si="10"/><v>291.95613821682002</v></c><c r="N115" s="185"><f>'CO2 factors'!J$7*N37</f><v>0</v></c><c r="O115" s="185"><f>'CO2 factors'!K$7*O37</f><v>0</v></c><c r="P115" s="185"><f>'CO2 factors'!L$7*P37</f><v>0</v></c><c r="Q115" s="185"><f>'CO2 factors'!M$7*Q37</f><v>0</v></c><c r="R115" s="185"><f>'CO2 factors'!N$7*R37</f><v>0</v></c><c r="S115" s="185"><f>'CO2 factors'!O$7*S37</f><v>0</v></c><c r="T115" s="64"><f t="shared" si="12"/><v>0</v></c><c r="U115" s="64"><f t="shared" si="13"/><v>3280.0514817006915</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569.7268445296553</v></c><c r="D117" s="185"><f t="shared" si="24"/><v>0</v></c><c r="E117" s="185"><f t="shared" si="25"/><v>0</v></c><c r="F117" s="64"><f t="shared" si="8"/><v>569.7268445296553</v></c><c r="G117" s="185"><f>'CO2 factors'!C$7*G39</f><v>0</v></c><c r="H117" s="185"><f>'CO2 factors'!D$7*H39</f><v>242.14590553755082</v></c><c r="I117" s="185"><f>'CO2 factors'!E$7*I39</f><v>0</v></c><c r="J117" s="185"><f>'CO2 factors'!F$7*J39</f><v>0</v></c><c r="K117" s="185"><f>'CO2 factors'!G$7*K39</f><v>0</v></c><c r="L117" s="185"><f>'CO2 factors'!H$7*L39</f><v>0</v></c><c r="M117" s="64"><f t="shared" si="10"/><v>242.14590553755082</v></c><c r="N117" s="185"><f>'CO2 factors'!J$7*N39</f><v>0</v></c><c r="O117" s="185"><f>'CO2 factors'!K$7*O39</f><v>0</v></c><c r="P117" s="185"><f>'CO2 factors'!L$7*P39</f><v>0</v></c><c r="Q117" s="185"><f>'CO2 factors'!M$7*Q39</f><v>0</v></c><c r="R117" s="185"><f>'CO2 factors'!N$7*R39</f><v>0</v></c><c r="S117" s="185"><f>'CO2 factors'!O$7*S39</f><v>0</v></c><c r="T117" s="64"><f t="shared" si="12"/><v>0</v></c><c r="U117" s="64"><f t="shared" si="13"/><v>811.87275006720608</v></c></row><row r="118" spans="1:23" s="21" customFormat="1" ht="15.75"><c r="A118" s="22"/><c r="B118" s="183" t="str"><f>Translation!A83</f><v>Human health and social work activities</v></c><c r="C118" s="185"><f t="shared" si="23"/><v>421.60292476623232</v></c><c r="D118" s="185"><f t="shared" si="24"/><v>0</v></c><c r="E118" s="185"><f t="shared" si="25"/><v>0</v></c><c r="F118" s="64"><f t="shared" si="8"/><v>421.60292476623232</v></c><c r="G118" s="185"><f>'CO2 factors'!C$7*G40</f><v>0</v></c><c r="H118" s="185"><f>'CO2 factors'!D$7*H40</f><v>111.57742200319819</v></c><c r="I118" s="185"><f>'CO2 factors'!E$7*I40</f><v>0</v></c><c r="J118" s="185"><f>'CO2 factors'!F$7*J40</f><v>0</v></c><c r="K118" s="185"><f>'CO2 factors'!G$7*K40</f><v>0</v></c><c r="L118" s="185"><f>'CO2 factors'!H$7*L40</f><v>0</v></c><c r="M118" s="64"><f t="shared" si="10"/><v>111.57742200319819</v></c><c r="N118" s="185"><f>'CO2 factors'!J$7*N40</f><v>0</v></c><c r="O118" s="185"><f>'CO2 factors'!K$7*O40</f><v>0</v></c><c r="P118" s="185"><f>'CO2 factors'!L$7*P40</f><v>0</v></c><c r="Q118" s="185"><f>'CO2 factors'!M$7*Q40</f><v>0</v></c><c r="R118" s="185"><f>'CO2 factors'!N$7*R40</f><v>0</v></c><c r="S118" s="185"><f>'CO2 factors'!O$7*S40</f><v>0</v></c><c r="T118" s="64"><f t="shared" si="12"/><v>0</v></c><c r="U118" s="64"><f t="shared" si="13"/><v>533.18034676943057</v></c></row><row r="119" spans="1:23" s="21" customFormat="1" ht="15.75"><c r="A119" s="22"/><c r="B119" s="183" t="str"><f>Translation!A84</f><v>Other services</v></c><c r="C119" s="185"><f t="shared" si="23"/><v>8932.9010603722672</v></c><c r="D119" s="185"><f t="shared" si="24"/><v>0</v></c><c r="E119" s="185"><f t="shared" si="25"/><v>0</v></c><c r="F119" s="64"><f t="shared" si="8"/><v>8932.9010603722672</v></c><c r="G119" s="185"><f>'CO2 factors'!C$7*G41</f><v>0</v></c><c r="H119" s="185"><f>'CO2 factors'!D$7*H41</f><v>390.60013704392964</v></c><c r="I119" s="185"><f>'CO2 factors'!E$7*I41</f><v>0</v></c><c r="J119" s="185"><f>'CO2 factors'!F$7*J41</f><v>0</v></c><c r="K119" s="185"><f>'CO2 factors'!G$7*K41</f><v>0</v></c><c r="L119" s="185"><f>'CO2 factors'!H$7*L41</f><v>0</v></c><c r="M119" s="64"><f t="shared" si="10"/><v>390.60013704392964</v></c><c r="N119" s="185"><f>'CO2 factors'!J$7*N41</f><v>0</v></c><c r="O119" s="185"><f>'CO2 factors'!K$7*O41</f><v>0</v></c><c r="P119" s="185"><f>'CO2 factors'!L$7*P41</f><v>0</v></c><c r="Q119" s="185"><f>'CO2 factors'!M$7*Q41</f><v>0</v></c><c r="R119" s="185"><f>'CO2 factors'!N$7*R41</f><v>0</v></c><c r="S119" s="185"><f>'CO2 factors'!O$7*S41</f><v>0</v></c><c r="T119" s="64"><f t="shared" si="12"/><v>0</v></c><c r="U119" s="64"><f t="shared" si="13"/><v>9323.5011974161971</v></c></row><row r="120" spans="1:23" s="21" customFormat="1" ht="15.75"><c r="A120" s="22"/><c r="B120" s="183" t="str"><f>Translation!A85</f><v>Public lighting</v></c><c r="C120" s="185"><f t="shared" si="23"/><v>1592.5768131718685</v></c><c r="D120" s="185"><f t="shared" si="24"/><v>0</v></c><c r="E120" s="185"><f t="shared" si="25"/><v>0</v></c><c r="F120" s="64"><f t="shared" si="8"/><v>1592.5768131718685</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1592.5768131718685</v></c></row><row r="121" spans="1:23" s="21" customFormat="1" ht="15.75"><c r="A121" s="22"/><c r="B121" s="61" t="str"><f>Translation!A86</f><v>TRANSPORTS</v></c><c r="C121" s="64"><f>SUM(C122:C125)</f><v>0</v></c><c r="D121" s="64"><f>SUM(D122:D125)</f><v>0</v></c><c r="E121" s="64"><f>SUM(E122:E125)</f><v>0</v></c><c r="F121" s="64"><f t="shared" si="8"/><v>0</v></c><c r="G121" s="64"><f t="shared" ref="G121:L121" si="26">SUM(G122:G125)</f><v>0</v></c><c r="H121" s="64"><f t="shared" si="26"/><v>3868.4174258552034</v></c><c r="I121" s="64"><f t="shared" si="26"/><v>5209.0558894666156</v></c><c r="J121" s="64"><f t="shared" si="26"/><v>0</v></c><c r="K121" s="64"><f t="shared" si="26"/><v>0</v></c><c r="L121" s="64"><f t="shared" si="26"/><v>0</v></c><c r="M121" s="64"><f t="shared" si="10"/><v>9077.4733153218185</v></c><c r="N121" s="64"><f t="shared" ref="N121:S121" si="27">SUM(N122:N125)</f><v>0</v></c><c r="O121" s="64"><f t="shared" si="27"/><v>0</v></c><c r="P121" s="64"><f t="shared" si="27"/><v>0</v></c><c r="Q121" s="64"><f t="shared" si="27"/><v>0</v></c><c r="R121" s="64"><f t="shared" si="27"/><v>0</v></c><c r="S121" s="64"><f t="shared" si="27"/><v>0</v></c><c r="T121" s="64"><f t="shared" si="12"/><v>0</v></c><c r="U121" s="64"><f t="shared" si="13"/><v>9077.4733153218185</v></c></row><row r="122" spans="1:23" s="21" customFormat="1" ht="30"><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170.96243770280878</v></c><c r="I122" s="185"><f>'CO2 factors'!E$7*I44</f><v>36.763358276607597</v></c><c r="J122" s="185"><f>'CO2 factors'!F$7*J44</f><v>0</v></c><c r="K122" s="185"><f>'CO2 factors'!G$7*K44</f><v>0</v></c><c r="L122" s="185"><f>'CO2 factors'!H$7*L44</f><v>0</v></c><c r="M122" s="64"><f t="shared" si="10"/><v>207.72579597941638</v></c><c r="N122" s="185"><f>'CO2 factors'!J$7*N44</f><v>0</v></c><c r="O122" s="185"><f>'CO2 factors'!K$7*O44</f><v>0</v></c><c r="P122" s="185"><f>'CO2 factors'!L$7*P44</f><v>0</v></c><c r="Q122" s="185"><f>'CO2 factors'!M$7*Q44</f><v>0</v></c><c r="R122" s="185"><f>'CO2 factors'!N$7*R44</f><v>0</v></c><c r="S122" s="185"><f>'CO2 factors'!O$7*S44</f><v>0</v></c><c r="T122" s="64"><f t="shared" si="12"/><v>0</v></c><c r="U122" s="64"><f t="shared" si="13"/><v>207.72579597941638</v></c></row><row r="123" spans="1:23" s="21" customFormat="1" ht="15.75"><c r="A123" s="22"/><c r="B123" s="183" t="str"><f>Translation!A88</f><v>Freight transport by road and removal services</v></c><c r="C123" s="185"><f>IF(AND(C$48&gt;0,($S$133+$V$143)&gt;0), ($S$133+$V$143)/C$48,0)*C45</f><v>0</v></c><c r="D123" s="185"><f>IF(AND(D$48&gt;0,$S$134&gt;0), ($S$134)/D$48,0)*D45</f><v>0</v></c><c r="E123" s="185"><f>IF(AND(E$48&gt;0,$S$135&gt;0), ($S$135)/E$48,0)*E45</f><v>0</v></c><c r="F123" s="64"><f t="shared" si="8"/><v>0</v></c><c r="G123" s="185"><f>'CO2 factors'!C$7*G45</f><v>0</v></c><c r="H123" s="185"><f>'CO2 factors'!D$7*H45</f><v>2820.6390903083307</v></c><c r="I123" s="185"><f>'CO2 factors'!E$7*I45</f><v>606.54355915460837</v></c><c r="J123" s="185"><f>'CO2 factors'!F$7*J45</f><v>0</v></c><c r="K123" s="185"><f>'CO2 factors'!G$7*K45</f><v>0</v></c><c r="L123" s="185"><f>'CO2 factors'!H$7*L45</f><v>0</v></c><c r="M123" s="64"><f t="shared" si="10"/><v>3427.182649462939</v></c><c r="N123" s="185"><f>'CO2 factors'!J$7*N45</f><v>0</v></c><c r="O123" s="185"><f>'CO2 factors'!K$7*O45</f><v>0</v></c><c r="P123" s="185"><f>'CO2 factors'!L$7*P45</f><v>0</v></c><c r="Q123" s="185"><f>'CO2 factors'!M$7*Q45</f><v>0</v></c><c r="R123" s="185"><f>'CO2 factors'!N$7*R45</f><v>0</v></c><c r="S123" s="185"><f>'CO2 factors'!O$7*S45</f><v>0</v></c><c r="T123" s="64"><f t="shared" si="12"/><v>0</v></c><c r="U123" s="64"><f t="shared" si="13"/><v>3427.182649462939</v></c></row><row r="124" spans="1:23" s="21" customFormat="1" ht="15.75"><c r="A124" s="22"/><c r="B124" s="183" t="str"><f>Translation!A89</f><v>Other fleet for public and private services</v></c><c r="C124" s="185"><f>IF(AND(C$48&gt;0,($S$133+$V$143)&gt;0), ($S$133+$V$143)/C$48,0)*C46</f><v>0</v></c><c r="D124" s="185"><f>IF(AND(D$48&gt;0,$S$134&gt;0), ($S$134)/D$48,0)*D46</f><v>0</v></c><c r="E124" s="185"><f>IF(AND(E$48&gt;0,$S$135&gt;0), ($S$135)/E$48,0)*E46</f><v>0</v></c><c r="F124" s="64"><f t="shared" si="8"/><v>0</v></c><c r="G124" s="185"><f>'CO2 factors'!C$7*G46</f><v>0</v></c><c r="H124" s="185"><f>'CO2 factors'!D$7*H46</f><v>11.722117813258441</v></c><c r="I124" s="185"><f>'CO2 factors'!E$7*I46</f><v>87.962139600593133</v></c><c r="J124" s="185"><f>'CO2 factors'!F$7*J46</f><v>0</v></c><c r="K124" s="185"><f>'CO2 factors'!G$7*K46</f><v>0</v></c><c r="L124" s="185"><f>'CO2 factors'!H$7*L46</f><v>0</v></c><c r="M124" s="64"><f t="shared" si="10"/><v>99.684257413851569</v></c><c r="N124" s="185"><f>'CO2 factors'!J$7*N46</f><v>0</v></c><c r="O124" s="185"><f>'CO2 factors'!K$7*O46</f><v>0</v></c><c r="P124" s="185"><f>'CO2 factors'!L$7*P46</f><v>0</v></c><c r="Q124" s="185"><f>'CO2 factors'!M$7*Q46</f><v>0</v></c><c r="R124" s="185"><f>'CO2 factors'!N$7*R46</f><v>0</v></c><c r="S124" s="185"><f>'CO2 factors'!O$7*S46</f><v>0</v></c><c r="T124" s="64"><f t="shared" si="12"/><v>0</v></c><c r="U124" s="64"><f t="shared" si="13"/><v>99.684257413851569</v></c></row><row r="125" spans="1:23" s="21" customFormat="1" ht="15.7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865.09378003080531</v></c><c r="I125" s="185"><f>'CO2 factors'!E$7*I47</f><v>4477.7868324348065</v></c><c r="J125" s="185"><f>'CO2 factors'!F$7*J47</f><v>0</v></c><c r="K125" s="185"><f>'CO2 factors'!G$7*K47</f><v>0</v></c><c r="L125" s="185"><f>'CO2 factors'!H$7*L47</f><v>0</v></c><c r="M125" s="64"><f t="shared" si="10"/><v>5342.8806124656121</v></c><c r="N125" s="185"><f>'CO2 factors'!J$7*N47</f><v>0</v></c><c r="O125" s="185"><f>'CO2 factors'!K$7*O47</f><v>0</v></c><c r="P125" s="185"><f>'CO2 factors'!L$7*P47</f><v>0</v></c><c r="Q125" s="185"><f>'CO2 factors'!M$7*Q47</f><v>0</v></c><c r="R125" s="185"><f>'CO2 factors'!N$7*R47</f><v>0</v></c><c r="S125" s="185"><f>'CO2 factors'!O$7*S47</f><v>0</v></c><c r="T125" s="64"><f t="shared" si="12"/><v>0</v></c><c r="U125" s="64"><f t="shared" si="13"/><v>5342.8806124656121</v></c></row><row r="126" spans="1:23" s="21" customFormat="1" ht="15.75"><c r="A126" s="22"/><c r="B126" s="73" t="str"><f>Translation!A118</f><v>TOTAL FOR INTERNAL MARKET</v></c><c r="C126" s="65"><f>C95+C105+C108+C112+C121</f><v>81287.791270492948</v></c><c r="D126" s="65"><f>D95+D105+D108+D112+D121</f><v>0</v></c><c r="E126" s="65"><f>E95+E105+E108+E112+E121</f><v>0</v></c><c r="F126" s="64"><f t="shared" si="8"/><v>81287.791270492948</v></c><c r="G126" s="65"><f t="shared" ref="G126:L126" si="28">G95+G105+G108+G112+G121</f><v>1508.6534305417542</v></c><c r="H126" s="65"><f t="shared" si="28"/><v>18967.337854498972</v></c><c r="I126" s="65"><f t="shared" si="28"/><v>5209.0558894666156</v></c><c r="J126" s="65"><f t="shared" si="28"/><v>1464.4711876037211</v></c><c r="K126" s="65"><f t="shared" si="28"/><v>0</v></c><c r="L126" s="65"><f t="shared" si="28"/><v>0</v></c><c r="M126" s="64"><f t="shared" si="10"/><v>27149.518362111066</v></c><c r="N126" s="65"><f t="shared" ref="N126:S126" si="29">N95+N105+N108+N112+N121</f><v>0</v></c><c r="O126" s="65"><f t="shared" si="29"/><v>0</v></c><c r="P126" s="65"><f t="shared" si="29"/><v>0</v></c><c r="Q126" s="65"><f t="shared" si="29"/><v>0</v></c><c r="R126" s="65"><f t="shared" si="29"/><v>0</v></c><c r="S126" s="65"><f t="shared" si="29"/><v>0</v></c><c r="T126" s="64"><f t="shared" si="12"/><v>0</v></c><c r="U126" s="64"><f t="shared" si="13"/><v>108437.30963260401</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9187.8519544917926</v></c><c r="D133" s="189"><f>'CO2 factors'!D$7*D69</f><v>72099.939316001168</v></c><c r="E133" s="189"><f>'CO2 factors'!E$7*E69</f><v>0</v></c><c r="F133" s="189"><f>'CO2 factors'!F$7*F69</f><v>0</v></c><c r="G133" s="189"><f>'CO2 factors'!G$7*G69</f><v>0</v></c><c r="H133" s="189"><f>'CO2 factors'!H$7*H69</f><v>0</v></c><c r="I133" s="59"><f>SUM(C133:H133)</f><v>81287.791270492962</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81287.791270492962</v></c><c r="T133" s="58"/><c r="U133" s="321" t="str"><f>Translation!A124</f><v>Electricity</v></c><c r="V133" s="322"/><c r="W133" s="190"><f>IF(S59&gt;0,S133/S59,0)</f><v>0.70525714285714292</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9187.8519544917926</v></c><c r="D136" s="53"><f t="shared" si="30"/><v>72099.939316001168</v></c><c r="E136" s="53"><f t="shared" si="30"/><v>0</v></c><c r="F136" s="53"><f t="shared" si="30"/><v>0</v></c><c r="G136" s="53"><f t="shared" si="30"/><v>0</v></c><c r="H136" s="53"><f t="shared" si="30"/><v>0</v></c><c r="I136" s="53"><f t="shared" si="30"/><v>81287.791270492962</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81287.791270492962</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10696.505385033548</v></c><c r="D143" s="186"><f>'CO2 factors'!D$7*D79</f><v>91067.277170500136</v></c><c r="E143" s="186"><f>'CO2 factors'!E$7*E79</f><v>5209.0558894666165</v></c><c r="F143" s="186"><f>'CO2 factors'!F$7*F79</f><v>1464.4711876037211</v></c><c r="G143" s="186"><f>'CO2 factors'!G$7*G79</f><v>0</v></c><c r="H143" s="186"><f>'CO2 factors'!H$7*H79</f><v>0</v></c><c r="I143" s="53"><f>SUM(C143:H143)</f><v>108437.30963260402</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108437.30963260402</v></c><c r="AA143" s="154"/><c r="AB143" s="154"/></row><row r="144" spans="2:31" s="51" customFormat="1" ht="15"><c r="B144" s="52"/></row><row r="145" spans="1:21" ht="15.75" customHeight="1"><c r="A145" s="145"/><c r="B145" s="146"/></row><row r="146" spans="1:21" ht="18.75" customHeight="1"><c r="A146" s="144"/><c r="B146" s="262" t="str"><f>Translation!A154</f><v xml:space="preserve">Go to the next sheet dedicated to your Emission Inventory in 2020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 ref="S77:V77"/><mergeCell ref="Y77:Y78"/><mergeCell ref="C76:Y76"/><mergeCell ref="T66:T68"/><mergeCell ref="S84:S85"/><mergeCell ref="C67:I67"/><mergeCell ref="C77:I77"/><mergeCell ref="C84:I84"/><mergeCell ref="C66:S66"/><mergeCell ref="J67:R67"/><mergeCell ref="J77:R77"/><mergeCell ref="C83:S83"/><mergeCell ref="J84:R84"/><mergeCell ref="S67:S68"/><mergeCell ref="V57:V58"/><mergeCell ref="T56:V56"/><mergeCell ref="U57:U58"/><mergeCell ref="T57:T58"/><mergeCell ref="AD56:AD58"/><mergeCell ref="W56:AB56"/><mergeCell ref="AC56:AC58"/><mergeCell ref="AA57:AA58"/><mergeCell ref="Y57:Z57"/><mergeCell ref="AB57:AB58"/><mergeCell ref="W57:X57"/><mergeCell ref="C15:F15"/><mergeCell ref="G15:M15"/><mergeCell ref="N15:T15"/><mergeCell ref="U15:U16"/><mergeCell ref="S57:S58"/><mergeCell ref="C57:I57"/><mergeCell ref="C56:S56"/><mergeCell ref="J57:R57"/><mergeCell ref="C8:D8"/><mergeCell ref="S6:U6"/><mergeCell ref="C10:J10"/><mergeCell ref="A4:U4"/><mergeCell ref="C14:U14"/><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50"/><sheetViews><sheetView showGridLines="0" showZeros="0" zoomScale="70" zoomScaleNormal="70" workbookViewID_"0"><selection activeCell="C8" sqref="C8:D8"/></sheetView></sheetViews><sheetFormatPr defaultColWidth="11.42578125" defaultRowHeight="12.75"/><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c r="A1" s="252" t="str"><f>Translation!$A$31</f><v>Island  Sustainable Energy Action Plan (ISEAP)</v></c><c r="B1" s="252"/><c r="C1" s="252"/><c r="D1" s="252"/><c r="E1" s="252"/><c r="F1" s="252"/><c r="G1" s="252"/><c r="H1" s="252"/><c r="I1" s="252"/><c r="J1" s="252"/><c r="K1" s="252"/><c r="L1" s="252"/><c r="M1" s="252"/><c r="N1" s="252"/><c r="O1" s="252"/><c r="P1" s="252"/><c r="Q1" s="252"/><c r="R1" s="252"/><c r="S1" s="252"/><c r="T1" s="252"/><c r="U1" s="252"/></row><row r="2" spans="1:30" s="21" customFormat="1" ht="28.5" customHeight="1"><c r="A2" s="77"/><c r="B2" s="212" t="s"><v>1445</v></c><c r="C2" s="77"/><c r="D2" s="77"/><c r="E2" s="77"/><c r="F2" s="80"/><c r="G2" s="80"/><c r="H2" s="81"/><c r="I2" s="78" t="str"><f>Translation!$A$10</f><v>Island</v></c><c r="J2" s="79" t="str"><f>'Start here'!$B$5</f><v>Syros</v></c><c r="K2" s="81"/><c r="L2" s="81"/><c r="M2" s="81"/><c r="N2" s="81"/><c r="O2" s="81"/><c r="P2" s="81"/><c r="Q2" s="81"/><c r="R2" s="150"/><c r="S2" s="152"/><c r="T2" s="78" t="str"><f>Translation!$A$51</f><v>Inventory year</v></c><c r="U2" s="151"><v>2020</v></c></row><row r="3" spans="1:30" ht="28.5" customHeight="1"><c r="A3" s="116"/><c r="D3" s="116"/><c r="E3" s="116"/><c r="F3" s="116"/><c r="G3" s="116"/><c r="H3" s="116"/><c r="I3" s="116"/><c r="J3" s="118"/><c r="K3" s="118"/><c r="T3" s="27"/></row><row r="4" spans="1:30" ht="46.5" customHeight="1"><c r="A4" s="272" t="str"><f>Translation!A155</f><v>PLAN EMISSION INVENTORY IN 2020 (implementing sustainable energy actions)</v></c><c r="B4" s="272"/><c r="C4" s="272"/><c r="D4" s="272"/><c r="E4" s="272"/><c r="F4" s="272"/><c r="G4" s="272"/><c r="H4" s="272"/><c r="I4" s="272"/><c r="J4" s="272"/><c r="K4" s="272"/><c r="L4" s="272"/><c r="M4" s="272"/><c r="N4" s="272"/><c r="O4" s="272"/><c r="P4" s="272"/><c r="Q4" s="272"/><c r="R4" s="272"/><c r="S4" s="272"/><c r="T4" s="272"/><c r="U4" s="272"/><c r="V4" s="195"/><c r="W4" s="195"/><c r="X4" s="195"/><c r="Y4" s="195"/><c r="Z4" s="195"/><c r="AA4" s="195"/><c r="AB4" s="195"/><c r="AC4" s="195"/><c r="AD4" s="195"/></row><row r="5" spans="1:30" ht="13.5" customHeight="1"><c r="A5" s="120"/><c r="B5" s="121"/><c r="C5" s="122"/><c r="D5" s="122"/><c r="E5" s="122"/><c r="F5" s="122"/><c r="G5" s="122"/><c r="H5" s="122"/><c r="I5" s="122"/><c r="J5" s="122"/><c r="K5" s="123"/><c r="L5" s="123"/><c r="M5" s="123"/><c r="N5" s="123"/></row><row r="6" spans="1:30" ht="18.75" customHeight="1"><c r="A6" s="128"/><c r="B6" s="137"/><c r="C6" s="138"/><c r="D6" s="139"/><c r="E6" s="139"/><c r="F6" s="139"/><c r="G6" s="140"/><c r="H6" s="141"/><c r="S6" s="276" t="str"><f>Translation!$A$53</f><v>Mandatory fields</v></c><c r="T6" s="276"/><c r="U6" s="276"/></row><row r="7" spans="1:30" s="126" customFormat="1" ht="36"><c r="A7" s="124" t="s"><v>0</v></c><c r="B7" s="125" t="str"><f>Translation!A50</f><v>GENERAL DATA</v></c><c r="L7" s="127"/></row><row r="8" spans="1:30" ht="21"><c r="A8" s="128"/><c r="B8" s="130" t="str"><f>Translation!A52</f><v>Number of inhabitants</v></c><c r="C8" s="292"><v>21713</v></c><c r="D8" s="293"/><c r="E8" s="153" t="str"><f>"("&amp;U2&amp;")"</f><v>(2020)</v></c><c r="F8" s="131"/><c r="G8" s="132"/></row><row r="9" spans="1:30" ht="11.25" customHeight="1"><c r="A9" s="128"/><c r="B9" s="131"/><c r="C9" s="131"/><c r="D9" s="131"/><c r="E9" s="129"/><c r="F9" s="129"/><c r="G9" s="129"/><c r="H9" s="133"/><c r="I9" s="131"/><c r="J9" s="132"/><c r="K9" s="134"/></row><row r="10" spans="1:30" ht="21"><c r="A10" s="135"/><c r="B10" s="129" t="str"><f>Translation!A13</f><v>CO2 calculation method</v></c><c r="C10" s="294" t="str"><f>'Start here'!F7</f><v>IPCC emission factors</v></c><c r="D10" s="294"/><c r="E10" s="294"/><c r="F10" s="294"/><c r="G10" s="294"/><c r="H10" s="294"/><c r="I10" s="294"/><c r="J10" s="294"/><c r="K10" s="136"/></row><row r="11" spans="1:30" ht="17.25" customHeight="1"><c r="A11" s="119"/><c r="B11" s="119"/><c r="C11" s="119"/><c r="D11" s="119"/><c r="E11" s="119"/><c r="F11" s="119"/><c r="G11" s="119"/><c r="H11" s="119"/><c r="I11" s="119"/><c r="J11" s="119"/><c r="K11" s="119"/><c r="L11" s="119"/><c r="M11" s="119"/><c r="N11" s="119"/><c r="O11" s="119"/><c r="P11" s="119"/><c r="Q11" s="119"/><c r="R11" s="119"/></row><row r="12" spans="1:30" s="126" customFormat="1" ht="36"><c r="A12" s="124" t="s"><v>4</v></c><c r="B12" s="125" t="str"><f>Translation!A54</f><v>RESULTS OF ENERGY BALANCE</v></c><c r="C12" s="124"/><c r="D12" s="125"/><c r="E12" s="124"/><c r="F12" s="125"/><c r="G12" s="124"/><c r="H12" s="125"/><c r="I12" s="124"/><c r="J12" s="125"/><c r="K12" s="142"/><c r="L12" s="142"/><c r="M12" s="142"/><c r="N12" s="142"/></row><row r="13" spans="1:30" s="85" customFormat="1" ht="31.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c r="B14" s="290" t="str"><f>Translation!A56</f><v>DEMAND SECTOR</v></c><c r="C14" s="295" t="str"><f>Translation!A94</f><v>ENERGY FOR FINAL USE</v></c><c r="D14" s="296"/><c r="E14" s="296"/><c r="F14" s="296"/><c r="G14" s="296"/><c r="H14" s="296"/><c r="I14" s="296"/><c r="J14" s="296"/><c r="K14" s="296"/><c r="L14" s="296"/><c r="M14" s="296"/><c r="N14" s="296"/><c r="O14" s="296"/><c r="P14" s="296"/><c r="Q14" s="296"/><c r="R14" s="296"/><c r="S14" s="296"/><c r="T14" s="296"/><c r="U14" s="297"/></row><row r="15" spans="1:30" s="51" customFormat="1" ht="18" customHeight="1"><c r="B15" s="291"/><c r="C15" s="295" t="str"><f>Translation!A95</f><v>Centralized energy services</v></c><c r="D15" s="296"/><c r="E15" s="296"/><c r="F15" s="297"/><c r="G15" s="295" t="str"><f>Translation!A99</f><v>Fossil fuels</v></c><c r="H15" s="296"/><c r="I15" s="296"/><c r="J15" s="296"/><c r="K15" s="296"/><c r="L15" s="296"/><c r="M15" s="297"/><c r="N15" s="295" t="str"><f>Translation!A106</f><v>Renewable energy sources (excluding electricity and heat sold to public networks)</v></c><c r="O15" s="296"/><c r="P15" s="296"/><c r="Q15" s="296"/><c r="R15" s="296"/><c r="S15" s="296"/><c r="T15" s="297"/><c r="U15" s="290" t="str"><f>Translation!A119</f><v>TOTAL</v></c></row><row r="16" spans="1:30" s="62" customFormat="1" ht="67.5" customHeight="1"><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91"/></row><row r="17" spans="1:21" s="21" customFormat="1" ht="15.75"><c r="A17" s="22"/><c r="B17" s="66" t="str"><f>Translation!A60</f><v>RESIDENTIAL</v></c><c r="C17" s="234"><v>60868.160911445579</v></c><c r="D17" s="234"><v>0</v></c><c r="E17" s="234"><v>0</v></c><c r="F17" s="64"><v>60868.160911445579</v></c><c r="G17" s="234"><v>0</v></c><c r="H17" s="234"><v>21341.678204971682</v></c><c r="I17" s="234"><v>0</v></c><c r="J17" s="234"><v>5909.2451823756783</v></c><c r="K17" s="234"><v>0</v></c><c r="L17" s="234"><v>0</v></c><c r="M17" s="64"><v>27250.92338734736</v></c><c r="N17" s="234"><v>0</v></c><c r="O17" s="234"><v>0</v></c><c r="P17" s="234"><v>12185.485883154455</v></c><c r="Q17" s="234"><v>0</v></c><c r="R17" s="234"><v>0</v></c><c r="S17" s="234"><v>13103.462049393693</v></c><c r="T17" s="64"><v>25288.947932548148</v></c><c r="U17" s="64"><v>113408.03223134109</v></c></row><row r="18" spans="1:21" s="21" customFormat="1" ht="15.75"><c r="A18" s="22"/><c r="B18" s="182" t="str"><f>Translation!A61</f><v>Hot water</v></c><c r="C18" s="154"><v>5289.4989856307839</v></c><c r="D18" s="154"><v>0</v></c><c r="E18" s="154"><v>0</v></c><c r="F18" s="64"><v>5289.4989856307839</v></c><c r="G18" s="154"><v>0</v></c><c r="H18" s="154"><v>3813.5599225422748</v></c><c r="I18" s="154"><v>0</v></c><c r="J18" s="154"><v>0</v></c><c r="K18" s="154"><v>0</v></c><c r="L18" s="154"><v>0</v></c><c r="M18" s="64"><v>3813.5599225422748</v></c><c r="N18" s="154"><v>0</v></c><c r="O18" s="154"><v>0</v></c><c r="P18" s="154"><v>12185.485883154455</v></c><c r="Q18" s="154"><v>0</v></c><c r="R18" s="154"><v>0</v></c><c r="S18" s="154"><v>2026.2892222062608</v></c><c r="T18" s="64"><v>14211.775105360715</v></c><c r="U18" s="64"><v>23314.834013533771</v></c></row><row r="19" spans="1:21" s="21" customFormat="1" ht="15.75"><c r="A19" s="22"/><c r="B19" s="182" t="str"><f>Translation!A62</f><v>Heating and cooling</v></c><c r="C19" s="154"><v>34424.074059157851</v></c><c r="D19" s="154"><v>0</v></c><c r="E19" s="154"><v>0</v></c><c r="F19" s="64"><v>34424.074059157851</v></c><c r="G19" s="154"><v>0</v></c><c r="H19" s="154"><v>17528.118282429408</v></c><c r="I19" s="154"><v>0</v></c><c r="J19" s="154"><v>3356.0737319314676</v></c><c r="K19" s="154"><v>0</v></c><c r="L19" s="154"><v>0</v></c><c r="M19" s="64"><v>20884.192014360877</v></c><c r="N19" s="154"><v>0</v></c><c r="O19" s="154"><v>0</v></c><c r="P19" s="154"><v>0</v></c><c r="Q19" s="154"><v>0</v></c><c r="R19" s="154"><v>0</v></c><c r="S19" s="154"><v>8949.529951817256</v></c><c r="T19" s="64"><v>8949.529951817256</v></c><c r="U19" s="64"><v>64257.796025335978</v></c></row><row r="20" spans="1:21" s="21" customFormat="1" ht="15.75"><c r="A20" s="22"/><c r="B20" s="182" t="str"><f>Translation!A63</f><v>Lighting</v></c><c r="C20" s="154"><v>5327.1206934329721</v></c><c r="D20" s="154"><v>0</v></c><c r="E20" s="154"><v>0</v></c><c r="F20" s="64"><v>5327.1206934329721</v></c><c r="G20" s="154"><v>0</v></c><c r="H20" s="154"><v>0</v></c><c r="I20" s="154"><v>0</v></c><c r="J20" s="154"><v>0</v></c><c r="K20" s="154"><v>0</v></c><c r="L20" s="154"><v>0</v></c><c r="M20" s="64"><v>0</v></c><c r="N20" s="154"><v>0</v></c><c r="O20" s="154"><v>0</v></c><c r="P20" s="154"><v>0</v></c><c r="Q20" s="154"><v>0</v></c><c r="R20" s="154"><v>0</v></c><c r="S20" s="154"><v>0</v></c><c r="T20" s="64"><v>0</v></c><c r="U20" s="64"><v>5327.1206934329721</v></c></row><row r="21" spans="1:21" s="21" customFormat="1" ht="15.75"><c r="A21" s="22"/><c r="B21" s="182" t="str"><f>Translation!A64</f><v>Cooking</v></c><c r="C21" s="154"><v>4255.285750740356</v></c><c r="D21" s="154"><v>0</v></c><c r="E21" s="154"><v>0</v></c><c r="F21" s="64"><v>4255.285750740356</v></c><c r="G21" s="154"><v>0</v></c><c r="H21" s="154"><v>0</v></c><c r="I21" s="154"><v>0</v></c><c r="J21" s="154"><v>2553.1714504442111</v></c><c r="K21" s="154"><v>0</v></c><c r="L21" s="154"><v>0</v></c><c r="M21" s="64"><v>2553.1714504442111</v></c><c r="N21" s="154"><v>0</v></c><c r="O21" s="154"><v>0</v></c><c r="P21" s="154"><v>0</v></c><c r="Q21" s="154"><v>0</v></c><c r="R21" s="154"><v>0</v></c><c r="S21" s="154"><v>2127.6428753701771</v></c><c r="T21" s="64"><v>2127.6428753701771</v></c><c r="U21" s="64"><v>8936.1000765547433</v></c></row><row r="22" spans="1:21" s="21" customFormat="1" ht="15.75"><c r="A22" s="22"/><c r="B22" s="182" t="str"><f>Translation!A65</f><v>Refrigerator and freezers</v></c><c r="C22" s="154"><v>5972.3308782320746</v></c><c r="D22" s="154"><v>0</v></c><c r="E22" s="154"><v>0</v></c><c r="F22" s="64"><v>5972.3308782320746</v></c><c r="G22" s="154"><v>0</v></c><c r="H22" s="154"><v>0</v></c><c r="I22" s="154"><v>0</v></c><c r="J22" s="154"><v>0</v></c><c r="K22" s="154"><v>0</v></c><c r="L22" s="154"><v>0</v></c><c r="M22" s="64"><v>0</v></c><c r="N22" s="154"><v>0</v></c><c r="O22" s="154"><v>0</v></c><c r="P22" s="154"><v>0</v></c><c r="Q22" s="154"><v>0</v></c><c r="R22" s="154"><v>0</v></c><c r="S22" s="154"><v>0</v></c><c r="T22" s="64"><v>0</v></c><c r="U22" s="64"><v>5972.3308782320746</v></c></row><row r="23" spans="1:21" s="21" customFormat="1" ht="15.75"><c r="A23" s="22"/><c r="B23" s="182" t="str"><f>Translation!A66</f><v>Laundry machines and dryers</v></c><c r="C23" s="154"><v>363.48455719577248</v></c><c r="D23" s="154"><v>0</v></c><c r="E23" s="154"><v>0</v></c><c r="F23" s="64"><v>363.48455719577248</v></c><c r="G23" s="154"><v>0</v></c><c r="H23" s="154"><v>0</v></c><c r="I23" s="154"><v>0</v></c><c r="J23" s="154"><v>0</v></c><c r="K23" s="154"><v>0</v></c><c r="L23" s="154"><v>0</v></c><c r="M23" s="64"><v>0</v></c><c r="N23" s="154"><v>0</v></c><c r="O23" s="154"><v>0</v></c><c r="P23" s="154"><v>0</v></c><c r="Q23" s="154"><v>0</v></c><c r="R23" s="154"><v>0</v></c><c r="S23" s="154"><v>0</v></c><c r="T23" s="64"><v>0</v></c><c r="U23" s="64"><v>363.48455719577248</v></c></row><row r="24" spans="1:21" s="21" customFormat="1" ht="15.75"><c r="A24" s="22"/><c r="B24" s="182" t="str"><f>Translation!A67</f><v>Dish washing</v></c><c r="C24" s="154"><v>508.87838007408135</v></c><c r="D24" s="154"><v>0</v></c><c r="E24" s="154"><v>0</v></c><c r="F24" s="64"><v>508.87838007408135</v></c><c r="G24" s="154"><v>0</v></c><c r="H24" s="154"><v>0</v></c><c r="I24" s="154"><v>0</v></c><c r="J24" s="154"><v>0</v></c><c r="K24" s="154"><v>0</v></c><c r="L24" s="154"><v>0</v></c><c r="M24" s="64"><v>0</v></c><c r="N24" s="154"><v>0</v></c><c r="O24" s="154"><v>0</v></c><c r="P24" s="154"><v>0</v></c><c r="Q24" s="154"><v>0</v></c><c r="R24" s="154"><v>0</v></c><c r="S24" s="154"><v>0</v></c><c r="T24" s="64"><v>0</v></c><c r="U24" s="64"><v>508.87838007408135</v></c></row><row r="25" spans="1:21" s="21" customFormat="1" ht="15.75"><c r="A25" s="22"/><c r="B25" s="182" t="str"><f>Translation!A68</f><v>Tv sets</v></c><c r="C25" s="154"><v>472.80952786003934</v></c><c r="D25" s="154"><v>0</v></c><c r="E25" s="154"><v>0</v></c><c r="F25" s="64"><v>472.80952786003934</v></c><c r="G25" s="154"><v>0</v></c><c r="H25" s="154"><v>0</v></c><c r="I25" s="154"><v>0</v></c><c r="J25" s="154"><v>0</v></c><c r="K25" s="154"><v>0</v></c><c r="L25" s="154"><v>0</v></c><c r="M25" s="64"><v>0</v></c><c r="N25" s="154"><v>0</v></c><c r="O25" s="154"><v>0</v></c><c r="P25" s="154"><v>0</v></c><c r="Q25" s="154"><v>0</v></c><c r="R25" s="154"><v>0</v></c><c r="S25" s="154"><v>0</v></c><c r="T25" s="64"><v>0</v></c><c r="U25" s="64"><v>472.80952786003934</v></c></row><row r="26" spans="1:21" s="21" customFormat="1" ht="15.75"><c r="A26" s="22"/><c r="B26" s="182" t="str"><f>Translation!A69</f><v>Other electric appliances</v></c><c r="C26" s="154"><v>4254.6780791216552</v></c><c r="D26" s="154"><v>0</v></c><c r="E26" s="154"><v>0</v></c><c r="F26" s="64"><v>4254.6780791216552</v></c><c r="G26" s="154"><v>0</v></c><c r="H26" s="154"><v>0</v></c><c r="I26" s="154"><v>0</v></c><c r="J26" s="154"><v>0</v></c><c r="K26" s="154"><v>0</v></c><c r="L26" s="154"><v>0</v></c><c r="M26" s="64"><v>0</v></c><c r="N26" s="154"><v>0</v></c><c r="O26" s="154"><v>0</v></c><c r="P26" s="154"><v>0</v></c><c r="Q26" s="154"><v>0</v></c><c r="R26" s="154"><v>0</v></c><c r="S26" s="154"><v>0</v></c><c r="T26" s="64"><v>0</v></c><c r="U26" s="64"><v>4254.6780791216552</v></c></row><row r="27" spans="1:21" s="21" customFormat="1" ht="15.75"><c r="A27" s="22"/><c r="B27" s="66" t="str"><f>Translation!A70</f><v>PRIMARY SECTOR</v></c><c r="C27" s="234"><v>1873.20775335296</v></c><c r="D27" s="234"><v>0</v></c><c r="E27" s="234"><v>0</v></c><c r="F27" s="64"><v>1873.20775335296</v></c><c r="G27" s="234"><v>0</v></c><c r="H27" s="234"><v>339.12133285247268</v></c><c r="I27" s="234"><v>0</v></c><c r="J27" s="234"><v>0</v></c><c r="K27" s="234"><v>0</v></c><c r="L27" s="234"><v>0</v></c><c r="M27" s="64"><v>339.12133285247268</v></c><c r="N27" s="234"><v>0</v></c><c r="O27" s="234"><v>0</v></c><c r="P27" s="234"><v>0</v></c><c r="Q27" s="234"><v>0</v></c><c r="R27" s="234"><v>0</v></c><c r="S27" s="234"><v>387.14845856341407</v></c><c r="T27" s="64"><v>387.14845856341407</v></c><c r="U27" s="64"><v>2599.4775447688467</v></c></row><row r="28" spans="1:21" s="21" customFormat="1" ht="15.75"><c r="A28" s="22"/><c r="B28" s="183" t="str"><f>Translation!A71</f><v>Agriculture, forestry and fishing</v></c><c r="C28" s="154"><v>1873.20775335296</v></c><c r="D28" s="154"><v>0</v></c><c r="E28" s="154"><v>0</v></c><c r="F28" s="64"><v>1873.20775335296</v></c><c r="G28" s="154"><v>0</v></c><c r="H28" s="154"><v>339.12133285247268</v></c><c r="I28" s="154"><v>0</v></c><c r="J28" s="154"><v>0</v></c><c r="K28" s="154"><v>0</v></c><c r="L28" s="154"><v>0</v></c><c r="M28" s="64"><v>339.12133285247268</v></c><c r="N28" s="154"><v>0</v></c><c r="O28" s="154"><v>0</v></c><c r="P28" s="154"><v>0</v></c><c r="Q28" s="154"><v>0</v></c><c r="R28" s="154"><v>0</v></c><c r="S28" s="154"><v>387.14845856341407</v></c><c r="T28" s="64"><v>387.14845856341407</v></c><c r="U28" s="64"><v>2599.4775447688467</v></c></row><row r="29" spans="1:21" s="21" customFormat="1" ht="15.7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c r="A30" s="22"/><c r="B30" s="61" t="str"><f>Translation!A73</f><v>SECONDARY SECTOR</v></c><c r="C30" s="234"><v>13341.20822450065</v></c><c r="D30" s="234"><v>0</v></c><c r="E30" s="234"><v>0</v></c><c r="F30" s="64"><v>13341.20822450065</v></c><c r="G30" s="234"><v>5590.6923941321529</v></c><c r="H30" s="234"><v>5843.4223242778571</v></c><c r="I30" s="234"><v>0</v></c><c r="J30" s="234"><v>589.78336387642469</v></c><c r="K30" s="234"><v>0</v></c><c r="L30" s="234"><v>0</v></c><c r="M30" s="64"><v>12023.898082286434</v></c><c r="N30" s="234"><v>0</v></c><c r="O30" s="234"><v>0</v></c><c r="P30" s="234"><v>331.96114416567542</v></c><c r="Q30" s="234"><v>0</v></c><c r="R30" s="234"><v>0</v></c><c r="S30" s="234"><v>1921.1339843280932</v></c><c r="T30" s="64"><v>2253.0951284937687</v></c><c r="U30" s="64"><v>27618.201435280855</v></c></row><row r="31" spans="1:21" s="21" customFormat="1" ht="15.75"><c r="A31" s="22"/><c r="B31" s="183" t="str"><f>Translation!A74</f><v>Manufacturing</v></c><c r="C31" s="154"><v>7504.429626281616</v></c><c r="D31" s="154"><v>0</v></c><c r="E31" s="154"><v>0</v></c><c r="F31" s="64"><v>7504.429626281616</v></c><c r="G31" s="154"><v>4193.0192955991142</v></c><c r="H31" s="154"><v>4382.5667432083928</v></c><c r="I31" s="154"><v>0</v></c><c r="J31" s="154"><v>589.78336387642469</v></c><c r="K31" s="154"><v>0</v></c><c r="L31" s="154"><v>0</v></c><c r="M31" s="64"><v>9165.3694026839312</v></c><c r="N31" s="154"><v>0</v></c><c r="O31" s="154"><v>0</v></c><c r="P31" s="154"><v>331.96114416567542</v></c><c r="Q31" s="154"><v>0</v></c><c r="R31" s="154"><v>0</v></c><c r="S31" s="154"><v>1921.1339843280932</v></c><c r="T31" s="64"><v>2253.0951284937687</v></c><c r="U31" s="64"><v>18922.894157459315</v></c></row><row r="32" spans="1:21" s="21" customFormat="1" ht="30"><c r="A32" s="22"/><c r="B32" s="183" t="str"><f>Translation!A75</f><v>Water supply, sewerage, waste management and remediation activities</v></c><c r="C32" s="154"><v>3335.3020561251628</v></c><c r="D32" s="154"><v>0</v></c><c r="E32" s="154"><v>0</v></c><c r="F32" s="64"><v>3335.3020561251628</v></c><c r="G32" s="154"><v>0</v></c><c r="H32" s="154"><v>0</v></c><c r="I32" s="154"><v>0</v></c><c r="J32" s="154"><v>0</v></c><c r="K32" s="154"><v>0</v></c><c r="L32" s="154"><v>0</v></c><c r="M32" s="64"><v>0</v></c><c r="N32" s="154"><v>0</v></c><c r="O32" s="154"><v>0</v></c><c r="P32" s="154"><v>0</v></c><c r="Q32" s="154"><v>0</v></c><c r="R32" s="154"><v>0</v></c><c r="S32" s="154"><v>0</v></c><c r="T32" s="64"><v>0</v></c><c r="U32" s="64"><v>3335.3020561251628</v></c></row><row r="33" spans="1:21" s="21" customFormat="1" ht="15.75"><c r="A33" s="22"/><c r="B33" s="183" t="str"><f>Translation!A76</f><v>Construction</v></c><c r="C33" s="154"><v>2501.476542093872</v></c><c r="D33" s="154"><v>0</v></c><c r="E33" s="154"><v>0</v></c><c r="F33" s="64"><v>2501.476542093872</v></c><c r="G33" s="154"><v>1397.6730985330391</v></c><c r="H33" s="154"><v>1460.8555810694638</v></c><c r="I33" s="154"><v>0</v></c><c r="J33" s="154"><v>0</v></c><c r="K33" s="154"><v>0</v></c><c r="L33" s="154"><v>0</v></c><c r="M33" s="64"><v>2858.528679602503</v></c><c r="N33" s="154"><v>0</v></c><c r="O33" s="154"><v>0</v></c><c r="P33" s="154"><v>0</v></c><c r="Q33" s="154"><v>0</v></c><c r="R33" s="154"><v>0</v></c><c r="S33" s="154"><v>0</v></c><c r="T33" s="64"><v>0</v></c><c r="U33" s="64"><v>5360.005221696375</v></c></row><row r="34" spans="1:21" s="21" customFormat="1" ht="15.75"><c r="A34" s="22"/><c r="B34" s="61" t="str"><f>Translation!A77</f><v>TERTIARY SECTOR</v></c><c r="C34" s="234"><v>59751.890502017952</v></c><c r="D34" s="234"><v>0</v></c><c r="E34" s="234"><v>0</v></c><c r="F34" s="64"><v>59751.890502017952</v></c><c r="G34" s="234"><v>0</v></c><c r="H34" s="234"><v>4773.8071938046332</v></c><c r="I34" s="234"><v>0</v></c><c r="J34" s="234"><v>122.43665251081654</v></c><c r="K34" s="234"><v>0</v></c><c r="L34" s="234"><v>0</v></c><c r="M34" s="64"><v>4896.2438463154494</v></c><c r="N34" s="234"><v>0</v></c><c r="O34" s="234"><v>0</v></c><c r="P34" s="234"><v>2574.0023005853686</v></c><c r="Q34" s="234"><v>0</v></c><c r="R34" s="234"><v>0</v></c><c r="S34" s="234"><v>110.74819264563132</v></c><c r="T34" s="64"><v>2684.7504932309998</v></c><c r="U34" s="64"><v>67332.884841564402</v></c></row><row r="35" spans="1:21" s="21" customFormat="1" ht="30"><c r="A35" s="22"/><c r="B35" s="183" t="str"><f>Translation!A78</f><v xml:space="preserve">Wholesale and retail trade; repair of motor vehicles and motorcycles </v></c><c r="C35" s="154"><v>21101.390817819421</v></c><c r="D35" s="154"><v>0</v></c><c r="E35" s="154"><v>0</v></c><c r="F35" s="64"><v>21101.390817819421</v></c><c r="G35" s="154"><v>0</v></c><c r="H35" s="154"><v>1152.3179850880258</v></c><c r="I35" s="154"><v>0</v></c><c r="J35" s="154"><v>0</v></c><c r="K35" s="154"><v>0</v></c><c r="L35" s="154"><v>0</v></c><c r="M35" s="64"><v>1152.3179850880258</v></c><c r="N35" s="154"><v>0</v></c><c r="O35" s="154"><v>0</v></c><c r="P35" s="154"><v>239.12125033425394</v></c><c r="Q35" s="154"><v>0</v></c><c r="R35" s="154"><v>0</v></c><c r="S35" s="154"><v>0</v></c><c r="T35" s="64"><v>239.12125033425394</v></c><c r="U35" s="64"><v>22492.830053241702</v></c></row><row r="36" spans="1:21" s="21" customFormat="1" ht="15.75"><c r="A36" s="22"/><c r="B36" s="183" t="str"><f>Translation!A79</f><v>Accommodation and food service activities</v></c><c r="C36" s="154"><v>14153.068558673087</v></c><c r="D36" s="154"><v>0</v></c><c r="E36" s="154"><v>0</v></c><c r="F36" s="64"><v>14153.068558673087</v></c><c r="G36" s="154"><v>0</v></c><c r="H36" s="154"><v>1818.8686634627923</v></c><c r="I36" s="154"><v>0</v></c><c r="J36" s="154"><v>122.43665251081654</v></c><c r="K36" s="154"><v>0</v></c><c r="L36" s="154"><v>0</v></c><c r="M36" s="64"><v>1941.3053159736087</v></c><c r="N36" s="154"><v>0</v></c><c r="O36" s="154"><v>0</v></c><c r="P36" s="154"><v>1803.2328610114921</v></c><c r="Q36" s="154"><v>0</v></c><c r="R36" s="154"><v>0</v></c><c r="S36" s="154"><v>110.74819264563132</v></c><c r="T36" s="64"><v>1913.9810536571235</v></c><c r="U36" s="64"><v>18008.354928303819</v></c></row><row r="37" spans="1:21" s="21" customFormat="1" ht="15.75"><c r="A37" s="22"/><c r="B37" s="183" t="str"><f>Translation!A80</f><v>General public administration and social security</v></c><c r="C37" s="154"><v>4837.9500838740832</v></c><c r="D37" s="154"><v>0</v></c><c r="E37" s="154"><v>0</v></c><c r="F37" s="64"><v>4837.9500838740832</v></c><c r="G37" s="154"><v>0</v></c><c r="H37" s="154"><v>441.08875564130847</v></c><c r="I37" s="154"><v>0</v></c><c r="J37" s="154"><v>0</v></c><c r="K37" s="154"><v>0</v></c><c r="L37" s="154"><v>0</v></c><c r="M37" s="64"><v>441.08875564130847</v></c><c r="N37" s="154"><v>0</v></c><c r="O37" s="154"><v>0</v></c><c r="P37" s="154"><v>0</v></c><c r="Q37" s="154"><v>0</v></c><c r="R37" s="154"><v>0</v></c><c r="S37" s="154"><v>0</v></c><c r="T37" s="64"><v>0</v></c><c r="U37" s="64"><v>5279.0388395153914</v></c></row><row r="38" spans="1:21" s="21" customFormat="1" ht="15.7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c r="A39" s="22"/><c r="B39" s="183" t="str"><f>Translation!A82</f><v>Education</v></c><c r="C39" s="154"><v>1234.1400496458468</v></c><c r="D39" s="154"><v>0</v></c><c r="E39" s="154"><v>0</v></c><c r="F39" s="64"><v>1234.1400496458468</v></c><c r="G39" s="154"><v>0</v></c><c r="H39" s="154"><v>886.84323420074861</v></c><c r="I39" s="154"><v>0</v></c><c r="J39" s="154"><v>0</v></c><c r="K39" s="154"><v>0</v></c><c r="L39" s="154"><v>0</v></c><c r="M39" s="64"><v>886.84323420074861</v></c><c r="N39" s="154"><v>0</v></c><c r="O39" s="154"><v>0</v></c><c r="P39" s="154"><v>0</v></c><c r="Q39" s="154"><v>0</v></c><c r="R39" s="154"><v>0</v></c><c r="S39" s="154"><v>0</v></c><c r="T39" s="64"><v>0</v></c><c r="U39" s="64"><v>2120.9832838465954</v></c></row><row r="40" spans="1:21" s="21" customFormat="1" ht="15.75"><c r="A40" s="22"/><c r="B40" s="183" t="str"><f>Translation!A83</f><v>Human health and social work activities</v></c><c r="C40" s="154"><v>730.2450667343744</v></c><c r="D40" s="154"><v>0</v></c><c r="E40" s="154"><v>0</v></c><c r="F40" s="64"><v>730.2450667343744</v></c><c r="G40" s="154"><v>0</v></c><c r="H40" s="154"><v>-53.522888884735607</v></c><c r="I40" s="154"><v>0</v></c><c r="J40" s="154"><v>0</v></c><c r="K40" s="154"><v>0</v></c><c r="L40" s="154"><v>0</v></c><c r="M40" s="64"><v>-53.522888884735607</v></c><c r="N40" s="154"><v>0</v></c><c r="O40" s="154"><v>0</v></c><c r="P40" s="154"><v>359.97139412785054</v></c><c r="Q40" s="154"><v>0</v></c><c r="R40" s="154"><v>0</v></c><c r="S40" s="154"><v>0</v></c><c r="T40" s="64"><v>359.97139412785054</v></c><c r="U40" s="64"><v>1036.6935719774892</v></c></row><row r="41" spans="1:21" s="21" customFormat="1" ht="15.75"><c r="A41" s="22"/><c r="B41" s="183" t="str"><f>Translation!A84</f><v>Other services</v></c><c r="C41" s="154"><v>15320.99240746326</v></c><c r="D41" s="154"><v>0</v></c><c r="E41" s="154"><v>0</v></c><c r="F41" s="64"><v>15320.99240746326</v></c><c r="G41" s="154"><v>0</v></c><c r="H41" s="154"><v>528.21144429649416</v></c><c r="I41" s="154"><v>0</v></c><c r="J41" s="154"><v>0</v></c><c r="K41" s="154"><v>0</v></c><c r="L41" s="154"><v>0</v></c><c r="M41" s="64"><v>528.21144429649416</v></c><c r="N41" s="154"><v>0</v></c><c r="O41" s="154"><v>0</v></c><c r="P41" s="154"><v>171.67679511177209</v></c><c r="Q41" s="154"><v>0</v></c><c r="R41" s="154"><v>0</v></c><c r="S41" s="154"><v>0</v></c><c r="T41" s="64"><v>171.67679511177209</v></c><c r="U41" s="64"><v>16020.880646871527</v></c></row><row r="42" spans="1:21" s="21" customFormat="1" ht="15.75"><c r="A42" s="22"/><c r="B42" s="183" t="str"><f>Translation!A85</f><v>Public lighting</v></c><c r="C42" s="154"><v>2374.1035178078846</v></c><c r="D42" s="154"><v>0</v></c><c r="E42" s="154"><v>0</v></c><c r="F42" s="64"><v>2374.1035178078846</v></c><c r="G42" s="154"><v>0</v></c><c r="H42" s="154"><v>0</v></c><c r="I42" s="154"><v>0</v></c><c r="J42" s="154"><v>0</v></c><c r="K42" s="154"><v>0</v></c><c r="L42" s="154"><v>0</v></c><c r="M42" s="64"><v>0</v></c><c r="N42" s="154"><v>0</v></c><c r="O42" s="154"><v>0</v></c><c r="P42" s="154"><v>0</v></c><c r="Q42" s="154"><v>0</v></c><c r="R42" s="154"><v>0</v></c><c r="S42" s="154"><v>0</v></c><c r="T42" s="64"><v>0</v></c><c r="U42" s="64"><v>2374.1035178078846</v></c></row><row r="43" spans="1:21" s="21" customFormat="1" ht="15.75"><c r="A43" s="22"/><c r="B43" s="61" t="str"><f>Translation!A86</f><v>TRANSPORTS</v></c><c r="C43" s="234"><v>3316.3342298460393</v></c><c r="D43" s="234"><v>0</v></c><c r="E43" s="234"><v>0</v></c><c r="F43" s="64"><v>3316.3342298460393</v></c><c r="G43" s="234"><v>0</v></c><c r="H43" s="234"><v>9259.3107660726328</v></c><c r="I43" s="234"><v>11577.955902149564</v></c><c r="J43" s="234"><v>0</v></c><c r="K43" s="234"><v>0</v></c><c r="L43" s="234"><v>0</v></c><c r="M43" s="64"><v>20837.266668222197</v></c><c r="N43" s="234"><v>0</v></c><c r="O43" s="234"><v>0</v></c><c r="P43" s="234"><v>0</v></c><c r="Q43" s="234"><v>0</v></c><c r="R43" s="234"><v>0</v></c><c r="S43" s="234"><v>0</v></c><c r="T43" s="64"><v>0</v></c><c r="U43" s="64"><v>24153.600898068238</v></c></row><row r="44" spans="1:21" s="21" customFormat="1" ht="30"><c r="A44" s="22"/><c r="B44" s="183" t="str"><f>Translation!A87</f><v>Passenger transport by road (public transport, taxi, tourism, transfers, etc.)</v></c><c r="C44" s="154"><v>80.206377645498094</v></c><c r="D44" s="154"><v>0</v></c><c r="E44" s="154"><v>0</v></c><c r="F44" s="64"><v>80.206377645498094</v></c><c r="G44" s="154"><v>0</v></c><c r="H44" s="154"><v>466.44727130885548</v></c><c r="I44" s="154"><v>107.55458925810983</v></c><c r="J44" s="154"><v>0</v></c><c r="K44" s="154"><v>0</v></c><c r="L44" s="154"><v>0</v></c><c r="M44" s="64"><v>574.00186056696532</v></c><c r="N44" s="154"><v>0</v></c><c r="O44" s="154"><v>0</v></c><c r="P44" s="154"><v>0</v></c><c r="Q44" s="154"><v>0</v></c><c r="R44" s="154"><v>0</v></c><c r="S44" s="154"><v>0</v></c><c r="T44" s="64"><v>0</v></c><c r="U44" s="64"><v>654.20823821246336</v></c></row><row r="45" spans="1:21" s="21" customFormat="1" ht="15.75"><c r="A45" s="22"/><c r="B45" s="183" t="str"><f>Translation!A88</f><v>Freight transport by road and removal services</v></c><c r="C45" s="154"><v>1275.8758553878542</v></c><c r="D45" s="154"><v>0</v></c><c r="E45" s="154"><v>0</v></c><c r="F45" s="64"><v>1275.8758553878542</v></c><c r="G45" s="154"><v>0</v></c><c r="H45" s="154"><v>7029.3453358971528</v></c><c r="I45" s="154"><v>1620.8441915296826</v></c><c r="J45" s="154"><v>0</v></c><c r="K45" s="154"><v>0</v></c><c r="L45" s="154"><v>0</v></c><c r="M45" s="64"><v>8650.1895274268354</v></c><c r="N45" s="154"><v>0</v></c><c r="O45" s="154"><v>0</v></c><c r="P45" s="154"><v>0</v></c><c r="Q45" s="154"><v>0</v></c><c r="R45" s="154"><v>0</v></c><c r="S45" s="154"><v>0</v></c><c r="T45" s="64"><v>0</v></c><c r="U45" s="64"><v>9926.0653828146897</v></c></row><row r="46" spans="1:21" s="21" customFormat="1" ht="15.75"><c r="A46" s="22"/><c r="B46" s="183" t="str"><f>Translation!A89</f><v>Other fleet for public and private services</v></c><c r="C46" s="154"><v>36.636547149112168</v></c><c r="D46" s="154"><v>0</v></c><c r="E46" s="154"><v>0</v></c><c r="F46" s="64"><v>36.636547149112168</v></c><c r="G46" s="154"><v>0</v></c><c r="H46" s="154"><v>24.677795248644429</v></c><c r="I46" s="154"><v>198.56741108823857</v></c><c r="J46" s="154"><v>0</v></c><c r="K46" s="154"><v>0</v></c><c r="L46" s="154"><v>0</v></c><c r="M46" s="64"><v>223.245206336883</v></c><c r="N46" s="154"><v>0</v></c><c r="O46" s="154"><v>0</v></c><c r="P46" s="154"><v>0</v></c><c r="Q46" s="154"><v>0</v></c><c r="R46" s="154"><v>0</v></c><c r="S46" s="154"><v>0</v></c><c r="T46" s="64"><v>0</v></c><c r="U46" s="64"><v>259.88175348599515</v></c></row><row r="47" spans="1:21" s="21" customFormat="1" ht="15.75"><c r="A47" s="22"/><c r="B47" s="182" t="str"><f>Translation!A90</f><v>Private transports</v></c><c r="C47" s="154"><v>1923.6154496635745</v></c><c r="D47" s="154"><v>0</v></c><c r="E47" s="154"><v>0</v></c><c r="F47" s="64"><v>1923.6154496635745</v></c><c r="G47" s="154"><v>0</v></c><c r="H47" s="154"><v>1738.8403636179803</v></c><c r="I47" s="154"><v>9650.989710273534</v></c><c r="J47" s="154"><v>0</v></c><c r="K47" s="154"><v>0</v></c><c r="L47" s="154"><v>0</v></c><c r="M47" s="64"><v>11389.830073891515</v></c><c r="N47" s="154"><v>0</v></c><c r="O47" s="154"><v>0</v></c><c r="P47" s="154"><v>0</v></c><c r="Q47" s="154"><v>0</v></c><c r="R47" s="154"><v>0</v></c><c r="S47" s="154"><v>0</v></c><c r="T47" s="64"><v>0</v></c><c r="U47" s="64"><v>13313.445523555089</v></c></row><row r="48" spans="1:21" s="21" customFormat="1" ht="15.75"><c r="A48" s="22"/><c r="B48" s="73" t="str"><f>Translation!A118</f><v>TOTAL FOR INTERNAL MARKET</v></c><c r="C48" s="65"><v>139150.80162116318</v></c><c r="D48" s="65"><v>0</v></c><c r="E48" s="65"><v>0</v></c><c r="F48" s="64"><v>139150.80162116318</v></c><c r="G48" s="65"><v>5590.6923941321529</v></c><c r="H48" s="65"><v>41557.33982197928</v></c><c r="I48" s="65"><v>11577.955902149564</v></c><c r="J48" s="65"><v>6621.4651987629195</v></c><c r="K48" s="65"><v>0</v></c><c r="L48" s="65"><v>0</v></c><c r="M48" s="64"><v>65347.453317023916</v></c><c r="N48" s="65"><v>0</v></c><c r="O48" s="65"><v>0</v></c><c r="P48" s="65"><v>15091.4493279055</v></c><c r="Q48" s="65"><v>0</v></c><c r="R48" s="65"><v>0</v></c><c r="S48" s="65"><v>15522.49268493083</v></c><c r="T48" s="64"><v>30613.942012836331</v></c><c r="U48" s="64"><v>235112.19695102342</v></c></row><row r="49" spans="2:32" s="62" customFormat="1" ht="30"><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c r="B53" s="120"/><c r="C53" s="143"/><c r="D53" s="143"/><c r="E53" s="143"/><c r="F53" s="143"/><c r="G53" s="143"/><c r="H53" s="143"/><c r="I53" s="143"/><c r="J53" s="143"/><c r="K53" s="143"/><c r="L53" s="143"/><c r="M53" s="143"/><c r="N53" s="143"/><c r="O53" s="143"/><c r="P53" s="143"/><c r="Q53" s="143"/><c r="R53" s="143"/></row><row r="54" spans="2:32" s="144" customFormat="1" ht="15.75"><c r="B54" s="120"/><c r="C54" s="143"/><c r="D54" s="143"/><c r="E54" s="143"/><c r="F54" s="143"/><c r="G54" s="143"/><c r="H54" s="143"/><c r="I54" s="143"/><c r="J54" s="143"/><c r="K54" s="143"/><c r="L54" s="143"/><c r="M54" s="143"/><c r="N54" s="143"/><c r="O54" s="143"/><c r="P54" s="143"/><c r="Q54" s="143"/><c r="R54" s="143"/></row><row r="55" spans="2:32" s="85" customFormat="1" ht="31.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c r="B56" s="290" t="str"><f>Translation!A121</f><v>PRODUCTION SECTOR</v></c><c r="C56" s="295" t="str"><f>Translation!A122</f><v>ENERGY SOURCE</v></c><c r="D56" s="296"/><c r="E56" s="296"/><c r="F56" s="296"/><c r="G56" s="296"/><c r="H56" s="296"/><c r="I56" s="296"/><c r="J56" s="296"/><c r="K56" s="296"/><c r="L56" s="296"/><c r="M56" s="296"/><c r="N56" s="296"/><c r="O56" s="296"/><c r="P56" s="296"/><c r="Q56" s="296"/><c r="R56" s="296"/><c r="S56" s="297"/><c r="T56" s="295" t="str"><f>Translation!A139</f><v>SECONDARY ENERGY CONVERSION</v></c><c r="U56" s="296"/><c r="V56" s="297"/><c r="W56" s="284" t="str"><f>Translation!A130</f><v>ENERGY FLUXES</v></c><c r="X56" s="285"/><c r="Y56" s="285"/><c r="Z56" s="285"/><c r="AA56" s="285"/><c r="AB56" s="286"/><c r="AC56" s="301" t="str"><f>Translation!A119</f><v>TOTAL</v></c><c r="AD56" s="255" t="str"><f>Translation!A138</f><v>Distribution losses and self-consumption</v></c></row><row r="57" spans="2:32" s="51" customFormat="1" ht="18" customHeight="1"><c r="B57" s="291"/><c r="C57" s="298" t="str"><f>Translation!A99</f><v>Fossil fuels</v></c><c r="D57" s="299"/><c r="E57" s="299"/><c r="F57" s="299"/><c r="G57" s="299"/><c r="H57" s="299"/><c r="I57" s="300"/><c r="J57" s="298" t="str"><f>Translation!A107</f><v>Renewable energy sources (from systems connected to public networks)</v></c><c r="K57" s="299"/><c r="L57" s="299"/><c r="M57" s="299"/><c r="N57" s="299"/><c r="O57" s="299"/><c r="P57" s="299"/><c r="Q57" s="299"/><c r="R57" s="300"/><c r="S57" s="255" t="str"><f>Translation!A117</f><v>Subtotal</v></c><c r="T57" s="282" t="str"><f>Translation!A140</f><v>Electricity conversion to cold</v></c><c r="U57" s="282" t="str"><f>Translation!A141</f><v>Heat conversion to cold</v></c><c r="V57" s="255" t="str"><f>Translation!A117</f><v>Subtotal</v></c><c r="W57" s="303" t="str"><f>Translation!A131</f><v>Storage</v></c><c r="X57" s="304"/><c r="Y57" s="302" t="str"><f>Translation!A134</f><v>External connection</v></c><c r="Z57" s="302"/><c r="AA57" s="290" t="str"><f>Translation!A137</f><v>Reexportation and external consumption</v></c><c r="AB57" s="255" t="str"><f>Translation!A117</f><v>Subtotal</v></c><c r="AC57" s="301"/><c r="AD57" s="255"/></row><row r="58" spans="2:32" s="51" customFormat="1" ht="69.75" customHeight="1"><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55"/><c r="T58" s="283"/><c r="U58" s="283"/><c r="V58" s="255"/><c r="W58" s="110" t="str"><f>Translation!A132</f><v>Input to storage</v></c><c r="X58" s="110" t="str"><f>Translation!A133</f><v>Output from storage</v></c><c r="Y58" s="110" t="str"><f>Translation!A135</f><v>Import to island</v></c><c r="Z58" s="110" t="str"><f>Translation!A136</f><v>Export from island</v></c><c r="AA58" s="291"/><c r="AB58" s="255"/><c r="AC58" s="301"/><c r="AD58" s="255"/></row><row r="59" spans="2:32" s="51" customFormat="1" ht="15.75"><c r="B59" s="184" t="str"><f>Translation!A124</f><v>Electricity</v></c><c r="C59" s="235"><v>9921.0965614355828</v></c><c r="D59" s="235"><v>81352.991803771743</v></c><c r="E59" s="235"/><c r="F59" s="235"/><c r="G59" s="235"><v>0</v></c><c r="H59" s="235"><v>0</v></c><c r="I59" s="59"><v>91274.088365207324</v></c><c r="J59" s="235"><v>0</v></c><c r="K59" s="235"><v>48074.663323504312</v></c><c r="L59" s="235"><v>5600</v></c><c r="M59" s="235"><v>0</v></c><c r="N59" s="235"><v>0</v></c><c r="O59" s="235"><v>0</v></c><c r="P59" s="235"><v>0</v></c><c r="Q59" s="235"/><c r="R59" s="59"><v>53674.663323504312</v></c><c r="S59" s="59"><v>144948.75168871164</v></c><c r="T59" s="235"><v>0</v></c><c r="U59" s="235"/><c r="V59" s="59"><v>0</v></c><c r="W59" s="235"><v>0</v></c><c r="X59" s="235"><v>0</v></c><c r="Y59" s="235"><v>0</v></c><c r="Z59" s="235"><v>0</v></c><c r="AA59" s="186"><v>0</v></c><c r="AB59" s="59"><v>0</v></c><c r="AC59" s="64"><v>144948.75168871164</v></c><c r="AD59" s="187"><v>5797.9500675484596</v></c></row><row r="60" spans="2:32" s="51" customFormat="1" ht="15.7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c r="B62" s="70" t="str"><f>Translation!A119</f><v>TOTAL</v></c><c r="C62" s="53"><f t="shared" ref="C62:AD62" si="0">SUM(C59:C61)</f><v>9921.0965614355828</v></c><c r="D62" s="53"><f t="shared" si="0"/><v>81352.991803771743</v></c><c r="E62" s="53"><f t="shared" si="0"/><v>0</v></c><c r="F62" s="53"><f t="shared" si="0"/><v>0</v></c><c r="G62" s="53"><f t="shared" si="0"/><v>0</v></c><c r="H62" s="53"><f t="shared" si="0"/><v>0</v></c><c r="I62" s="53"><f t="shared" si="0"/><v>91274.088365207324</v></c><c r="J62" s="53"><f t="shared" si="0"/><v>0</v></c><c r="K62" s="53"><f t="shared" si="0"/><v>48074.663323504312</v></c><c r="L62" s="53"><f t="shared" si="0"/><v>5600</v></c><c r="M62" s="53"><f t="shared" si="0"/><v>0</v></c><c r="N62" s="53"><f t="shared" si="0"/><v>0</v></c><c r="O62" s="53"><f t="shared" si="0"/><v>0</v></c><c r="P62" s="53"><f t="shared" si="0"/><v>0</v></c><c r="Q62" s="53"><f t="shared" si="0"/><v>0</v></c><c r="R62" s="53"><f t="shared" si="0"/><v>53674.663323504312</v></c><c r="S62" s="53"><f t="shared" si="0"/><v>144948.75168871164</v></c><c r="T62" s="53"><f t="shared" si="0"/><v>0</v></c><c r="U62" s="53"><f t="shared" si="0"/><v>0</v></c><c r="V62" s="53"><f t="shared" si="0"/><v>0</v></c><c r="W62" s="53"><f t="shared" si="0"/><v>0</v></c><c r="X62" s="53"><f t="shared" si="0"/><v>0</v></c><c r="Y62" s="53"><f t="shared" si="0"/><v>0</v></c><c r="Z62" s="53"><f t="shared" si="0"/><v>0</v></c><c r="AA62" s="53"><f t="shared" si="0"/><v>0</v></c><c r="AB62" s="53"><f t="shared" si="0"/><v>0</v></c><c r="AC62" s="53"><f t="shared" si="0"/><v>144948.75168871164</v></c><c r="AD62" s="53"><f t="shared" si="0"/><v>5797.9500675484596</v></c></row><row r="63" spans="2:32" s="51" customFormat="1" ht="1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c r="B66" s="290" t="str"><f>Translation!A121</f><v>PRODUCTION SECTOR</v></c><c r="C66" s="309" t="str"><f>Translation!A143</f><v>PRIMARY ENERGY SOURCE</v></c><c r="D66" s="310"/><c r="E66" s="310"/><c r="F66" s="310"/><c r="G66" s="310"/><c r="H66" s="310"/><c r="I66" s="310"/><c r="J66" s="310"/><c r="K66" s="310"/><c r="L66" s="310"/><c r="M66" s="310"/><c r="N66" s="310"/><c r="O66" s="310"/><c r="P66" s="310"/><c r="Q66" s="310"/><c r="R66" s="310"/><c r="S66" s="311"/><c r="T66" s="305" t="str"><f>Translation!A128</f><v>Conversion losses from primary to secondary energy</v></c><c r="U66" s="57"/><c r="V66" s="57"/><c r="W66" s="68"/><c r="X66" s="57"/><c r="Y66" s="57"/><c r="Z66" s="57"/><c r="AA66" s="57"/><c r="AB66" s="57"/><c r="AC66" s="57"/><c r="AD66" s="57"/><c r="AE66" s="57"/></row><row r="67" spans="2:31" s="51" customFormat="1" ht="15" customHeight="1"><c r="B67" s="291"/><c r="C67" s="309" t="str"><f>Translation!A99</f><v>Fossil fuels</v></c><c r="D67" s="310"/><c r="E67" s="310"/><c r="F67" s="310"/><c r="G67" s="310"/><c r="H67" s="310"/><c r="I67" s="311"/><c r="J67" s="309" t="str"><f>Translation!A108</f><v>Renewable energy sources</v></c><c r="K67" s="310"/><c r="L67" s="310"/><c r="M67" s="310"/><c r="N67" s="310"/><c r="O67" s="310"/><c r="P67" s="310"/><c r="Q67" s="310"/><c r="R67" s="311"/><c r="S67" s="308" t="str"><f>Translation!A119</f><v>TOTAL</v></c><c r="T67" s="306"/><c r="U67" s="57"/><c r="V67" s="57"/><c r="W67" s="68"/><c r="X67" s="57"/><c r="Y67" s="57"/><c r="Z67" s="57"/><c r="AA67" s="57"/><c r="AB67" s="57"/><c r="AC67" s="57"/><c r="AD67" s="57"/><c r="AE67" s="57"/></row><row r="68" spans="2:31" s="51" customFormat="1" ht="69.75" customHeight="1"><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8"/><c r="T68" s="307"/><c r="U68" s="57"/><c r="V68" s="57"/><c r="W68" s="68"/><c r="X68" s="57"/><c r="Y68" s="57"/><c r="Z68" s="57"/><c r="AA68" s="57"/><c r="AB68" s="57"/><c r="AC68" s="57"/><c r="AD68" s="57"/><c r="AE68" s="57"/></row><row r="69" spans="2:31" s="51" customFormat="1" ht="15.75"><c r="B69" s="184" t="str"><f>Translation!A124</f><v>Electricity</v></c><c r="C69" s="235"><v>29179.695768928181</v></c><c r="D69" s="235"><v>271176.6393459058</v></c><c r="E69" s="235"/><c r="F69" s="235"/><c r="G69" s="235"><v>0</v></c><c r="H69" s="235"><v>0</v></c><c r="I69" s="59"><v>300356.33511483396</v></c><c r="J69" s="185"><v>0</v></c><c r="K69" s="185"><v>48074.663323504312</v></c><c r="L69" s="185"><v>5600</v></c><c r="M69" s="185"><v>0</v></c><c r="N69" s="185"><v>0</v></c><c r="O69" s="235"><v>0</v></c><c r="P69" s="185"><v>0</v></c><c r="Q69" s="185"/><c r="R69" s="59"><v>53674.663323504312</v></c><c r="S69" s="59"><v>354030.99843833828</v></c><c r="T69" s="71"><v>209082.24674962665</v></c><c r="U69" s="57"/><c r="V69" s="57"/><c r="W69" s="58"/><c r="X69" s="57"/><c r="Y69" s="57"/><c r="Z69" s="57"/><c r="AA69" s="57"/><c r="AB69" s="57"/><c r="AC69" s="57"/><c r="AD69" s="57"/><c r="AE69" s="57"/></row><row r="70" spans="2:31" s="51" customFormat="1" ht="15.7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c r="B72" s="70" t="str"><f>Translation!A119</f><v>TOTAL</v></c><c r="C72" s="53"><f t="shared" ref="C72:S72" si="1">SUM(C69:C71)</f><v>29179.695768928181</v></c><c r="D72" s="53"><f t="shared" si="1"/><v>271176.6393459058</v></c><c r="E72" s="53"><f t="shared" si="1"/><v>0</v></c><c r="F72" s="53"><f t="shared" si="1"/><v>0</v></c><c r="G72" s="53"><f t="shared" si="1"/><v>0</v></c><c r="H72" s="53"><f t="shared" si="1"/><v>0</v></c><c r="I72" s="53"><f t="shared" si="1"/><v>300356.33511483396</v></c><c r="J72" s="53"><f t="shared" si="1"/><v>0</v></c><c r="K72" s="53"><f t="shared" si="1"/><v>48074.663323504312</v></c><c r="L72" s="53"><f t="shared" si="1"/><v>5600</v></c><c r="M72" s="53"><f t="shared" si="1"/><v>0</v></c><c r="N72" s="53"><f t="shared" si="1"/><v>0</v></c><c r="O72" s="53"><f t="shared" si="1"/><v>0</v></c><c r="P72" s="53"><f t="shared" si="1"/><v>0</v></c><c r="Q72" s="53"><f t="shared" si="1"/><v>0</v></c><c r="R72" s="53"><f t="shared" si="1"/><v>53674.663323504312</v></c><c r="S72" s="53"><f t="shared" si="1"/><v>354030.99843833828</v></c><c r="T72" s="71"><f>S72-AC62+AB62</f><v>209082.24674962665</v></c><c r="U72" s="57"/><c r="V72" s="57"/><c r="W72" s="56"/><c r="X72" s="57"/><c r="Y72" s="57"/><c r="Z72" s="57"/><c r="AA72" s="57"/><c r="AB72" s="57"/><c r="AC72" s="57"/><c r="AD72" s="57"/><c r="AE72" s="57"/></row><row r="73" spans="2:31" s="51" customFormat="1" ht="15"><c r="B73" s="52"/></row><row r="74" spans="2:31" s="51" customFormat="1" ht="15"><c r="B74" s="52"/></row><row r="75" spans="2:31" s="85" customFormat="1" ht="31.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c r="B76" s="287" t="str"><f>Translation!A123</f><v>Energy product</v></c><c r="C76" s="295" t="str"><f>Translation!A143</f><v>PRIMARY ENERGY SOURCE</v></c><c r="D76" s="296"/><c r="E76" s="296"/><c r="F76" s="296"/><c r="G76" s="296"/><c r="H76" s="296"/><c r="I76" s="296"/><c r="J76" s="296"/><c r="K76" s="296"/><c r="L76" s="296"/><c r="M76" s="296"/><c r="N76" s="296"/><c r="O76" s="296"/><c r="P76" s="296"/><c r="Q76" s="296"/><c r="R76" s="296"/><c r="S76" s="296"/><c r="T76" s="296"/><c r="U76" s="296"/><c r="V76" s="296"/><c r="W76" s="296"/><c r="X76" s="296"/><c r="Y76" s="297"/></row><row r="77" spans="2:31" s="51" customFormat="1" ht="15" customHeight="1"><c r="B77" s="288"/><c r="C77" s="295" t="str"><f>Translation!A99</f><v>Fossil fuels</v></c><c r="D77" s="296"/><c r="E77" s="296"/><c r="F77" s="296"/><c r="G77" s="296"/><c r="H77" s="296"/><c r="I77" s="297"/><c r="J77" s="295" t="str"><f>Translation!A108</f><v>Renewable energy sources</v></c><c r="K77" s="296"/><c r="L77" s="296"/><c r="M77" s="296"/><c r="N77" s="296"/><c r="O77" s="296"/><c r="P77" s="296"/><c r="Q77" s="296"/><c r="R77" s="297"/><c r="S77" s="284" t="str"><f>Translation!A124</f><v>Electricity</v></c><c r="T77" s="285"/><c r="U77" s="285"/><c r="V77" s="286"/><c r="W77" s="70" t="str"><f>Translation!A125</f><v>Heat</v></c><c r="X77" s="70" t="str"><f>Translation!A126</f><v>Cold</v></c><c r="Y77" s="290" t="str"><f>Translation!A119</f><v>TOTAL</v></c></row><row r="78" spans="2:31" s="51" customFormat="1" ht="46.5" customHeight="1"><c r="B78" s="289"/><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91"/></row><row r="79" spans="2:31" s="51" customFormat="1" ht="15.75"><c r="B79" s="107" t="str"><f>Translation!A119</f><v>TOTAL</v></c><c r="C79" s="186"><f t="shared" ref="C79:H79" si="2">G48+C72</f><v>34770.388163060336</v></c><c r="D79" s="186"><f t="shared" si="2"/><v>312733.97916788509</v></c><c r="E79" s="186"><f t="shared" si="2"/><v>11577.955902149564</v></c><c r="F79" s="186"><f t="shared" si="2"/><v>6621.4651987629195</v></c><c r="G79" s="186"><f t="shared" si="2"/><v>0</v></c><c r="H79" s="186"><f t="shared" si="2"/><v>0</v></c><c r="I79" s="53"><f>SUM(C79:H79)</f><v>365703.78843185795</v></c><c r="J79" s="186"><f t="shared" ref="J79:O79" si="3">N48+J72</f><v>0</v></c><c r="K79" s="186"><f t="shared" si="3"/><v>48074.663323504312</v></c><c r="L79" s="186"><f t="shared" si="3"/><v>20691.449327905502</v></c><c r="M79" s="186"><f t="shared" si="3"/><v>0</v></c><c r="N79" s="186"><f t="shared" si="3"/><v>0</v></c><c r="O79" s="186"><f t="shared" si="3"/><v>15522.49268493083</v></c><c r="P79" s="186"><f>P72</f><v>0</v></c><c r="Q79" s="186"><f>Q72</f><v>0</v></c><c r="R79" s="53"><f>SUM(J79:Q79)</f><v>84288.605336340639</v></c><c r="S79" s="186"><f>Y62</f><v>0</v></c><c r="T79" s="186"><f>Z62</f><v>0</v></c><c r="U79" s="186"><f>$C$49+$C$50+$C$51</f><v>0</v></c><c r="V79" s="53"><f>S79-T79-U79</f><v>0</v></c><c r="W79" s="186"><f>$D$49+$D$50+$D$51</f><v>0</v></c><c r="X79" s="186"><f>$E$49+$E$50+$E$51</f><v>0</v></c><c r="Y79" s="53"><f>I79+R79+V79-W79-X79</f><v>449992.39376819856</v></c></row><row r="80" spans="2:31" s="55" customFormat="1" ht="15"><c r="B80" s="74"/></row><row r="81" spans="1:32" s="55" customFormat="1" ht="15"><c r="B81" s="74"/></row><row r="82" spans="1:32" s="85" customFormat="1" ht="31.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c r="B83" s="290" t="str"><f>Translation!A121</f><v>PRODUCTION SECTOR</v></c><c r="C83" s="309" t="str"><f>Translation!A143</f><v>PRIMARY ENERGY SOURCE</v></c><c r="D83" s="310"/><c r="E83" s="310"/><c r="F83" s="310"/><c r="G83" s="310"/><c r="H83" s="310"/><c r="I83" s="310"/><c r="J83" s="310"/><c r="K83" s="310"/><c r="L83" s="310"/><c r="M83" s="310"/><c r="N83" s="310"/><c r="O83" s="310"/><c r="P83" s="310"/><c r="Q83" s="310"/><c r="R83" s="310"/><c r="S83" s="311"/><c r="T83" s="68"/><c r="V83" s="57"/><c r="W83" s="57"/><c r="X83" s="68"/><c r="Y83" s="57"/><c r="Z83" s="57"/><c r="AA83" s="57"/><c r="AB83" s="57"/><c r="AC83" s="57"/><c r="AD83" s="57"/><c r="AE83" s="57"/><c r="AF83" s="57"/></row><row r="84" spans="1:32" s="51" customFormat="1" ht="15" customHeight="1"><c r="B84" s="291"/><c r="C84" s="309" t="str"><f>Translation!A99</f><v>Fossil fuels</v></c><c r="D84" s="310"/><c r="E84" s="310"/><c r="F84" s="310"/><c r="G84" s="310"/><c r="H84" s="310"/><c r="I84" s="311"/><c r="J84" s="309" t="str"><f>Translation!A108</f><v>Renewable energy sources</v></c><c r="K84" s="310"/><c r="L84" s="310"/><c r="M84" s="310"/><c r="N84" s="310"/><c r="O84" s="310"/><c r="P84" s="310"/><c r="Q84" s="310"/><c r="R84" s="311"/><c r="S84" s="308" t="str"><f>Translation!A119</f><v>TOTAL</v></c><c r="T84" s="68"/><c r="V84" s="57"/><c r="W84" s="57"/><c r="X84" s="68"/><c r="Y84" s="57"/><c r="Z84" s="57"/><c r="AA84" s="57"/><c r="AB84" s="57"/><c r="AC84" s="57"/><c r="AD84" s="57"/><c r="AE84" s="57"/><c r="AF84" s="57"/></row><row r="85" spans="1:32" s="51" customFormat="1" ht="69.75" customHeight="1"><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8"/><c r="T85" s="68"/><c r="V85" s="57"/><c r="W85" s="57"/><c r="X85" s="68"/><c r="Y85" s="57"/><c r="Z85" s="57"/><c r="AA85" s="57"/><c r="AB85" s="57"/><c r="AC85" s="57"/><c r="AD85" s="57"/><c r="AE85" s="57"/><c r="AF85" s="57"/></row><row r="86" spans="1:32" s="51" customFormat="1" ht="15.7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0.30388601036269436</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0.40942389883398139</v></c><c r="T86" s="58"/><c r="V86" s="57"/><c r="W86" s="57"/><c r="X86" s="58"/><c r="Y86" s="57"/><c r="Z86" s="57"/><c r="AA86" s="57"/><c r="AB86" s="57"/><c r="AC86" s="57"/><c r="AD86" s="57"/><c r="AE86" s="57"/><c r="AF86" s="57"/></row><row r="87" spans="1:32" s="51" customFormat="1" ht="15.7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c r="B89" s="52"/></row><row r="90" spans="1:32" s="126" customFormat="1" ht="36"><c r="A90" s="124" t="s"><v>10</v></c><c r="B90" s="125" t="str"><f>Translation!A153</f><v>RESULTS OF EMISSION INVENTORY</v></c><c r="C90" s="124"/><c r="D90" s="125"/><c r="E90" s="124"/><c r="F90" s="125"/><c r="G90" s="124"/><c r="H90" s="125"/><c r="I90" s="124"/><c r="J90" s="125"/><c r="K90" s="142"/><c r="L90" s="142"/><c r="M90" s="142"/><c r="N90" s="142"/></row><row r="91" spans="1:32" s="85" customFormat="1" ht="31.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c r="B92" s="282" t="str"><f>Translation!A56</f><v>DEMAND SECTOR</v></c><c r="C92" s="277" t="str"><f>Translation!A94</f><v>ENERGY FOR FINAL USE</v></c><c r="D92" s="278"/><c r="E92" s="278"/><c r="F92" s="278"/><c r="G92" s="278"/><c r="H92" s="278"/><c r="I92" s="278"/><c r="J92" s="278"/><c r="K92" s="278"/><c r="L92" s="278"/><c r="M92" s="278"/><c r="N92" s="278"/><c r="O92" s="278"/><c r="P92" s="278"/><c r="Q92" s="278"/><c r="R92" s="278"/><c r="S92" s="278"/><c r="T92" s="278"/><c r="U92" s="279"/></row><row r="93" spans="1:32" s="51" customFormat="1" ht="18" customHeight="1"><c r="B93" s="283"/><c r="C93" s="277" t="str"><f>Translation!A95</f><v>Centralized energy services</v></c><c r="D93" s="278"/><c r="E93" s="278"/><c r="F93" s="279"/><c r="G93" s="277" t="str"><f>Translation!A99</f><v>Fossil fuels</v></c><c r="H93" s="278"/><c r="I93" s="278"/><c r="J93" s="278"/><c r="K93" s="278"/><c r="L93" s="278"/><c r="M93" s="279"/><c r="N93" s="277" t="str"><f>Translation!A106</f><v>Renewable energy sources (excluding electricity and heat sold to public networks)</v></c><c r="O93" s="278"/><c r="P93" s="278"/><c r="Q93" s="278"/><c r="R93" s="278"/><c r="S93" s="278"/><c r="T93" s="279"/><c r="U93" s="280" t="str"><f>Translation!A119</f><v>TOTAL</v></c></row><row r="94" spans="1:32" s="51" customFormat="1" ht="67.5" customHeight="1"><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81"/></row><row r="95" spans="1:32" s="21" customFormat="1" ht="15.75"><c r="A95" s="22"/><c r="B95" s="66" t="str"><f>Translation!A60</f><v>RESIDENTIAL</v></c><c r="C95" s="64"><f>SUM(C96:C104)</f><v>35232.597236579248</v></c><c r="D95" s="64"><f>SUM(D96:D104)</f><v>0</v></c><c r="E95" s="64"><f>SUM(E96:E104)</f><v>0</v></c><c r="F95" s="64"><f t="shared" ref="F95:F126" si="8">SUM(C95:E95)</f><v>35232.597236579248</v></c><c r="G95" s="64"><f t="shared" ref="G95:L95" si="9">SUM(G96:G104)</f><v>0</v></c><c r="H95" s="64"><f t="shared" si="9"/><v>5698.2280807274401</v></c><c r="I95" s="64"><f t="shared" si="9"/><v>0</v></c><c r="J95" s="64"><f t="shared" si="9"/><v>1418.2188437701629</v></c><c r="K95" s="64"><f t="shared" si="9"/><v>0</v></c><c r="L95" s="64"><f t="shared" si="9"/><v>0</v></c><c r="M95" s="64"><f t="shared" ref="M95:M126" si="10">SUM(G95:L95)</f><v>7116.4469244976026</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42349.044161076847</v></c></row><row r="96" spans="1:32" s="21" customFormat="1" ht="15.75"><c r="A96" s="22"/><c r="B96" s="182" t="str"><f>Translation!A61</f><v>Hot water</v></c><c r="C96" s="185"><f t="shared" ref="C96:C104" si="14">IF(AND(C$48&gt;0,($S$133+$V$143)&gt;0), ($S$133+$V$143)/C$48,0)*C18</f><v>3061.745000233454</v></c><c r="D96" s="185"><f t="shared" ref="D96:D104" si="15">IF(AND(D$48&gt;0,$S$134&gt;0), ($S$134)/D$48,0)*D18</f><v>0</v></c><c r="E96" s="185"><f t="shared" ref="E96:E104" si="16">IF(AND(E$48&gt;0,$S$135&gt;0), ($S$135)/E$48,0)*E18</f><v>0</v></c><c r="F96" s="64"><f t="shared" si="8"/><v>3061.745000233454</v></c><c r="G96" s="185"><f>'CO2 factors'!C$7*G18</f><v>0</v></c><c r="H96" s="185"><f>'CO2 factors'!D$7*H18</f><v>1018.2204993187875</v></c><c r="I96" s="185"><f>'CO2 factors'!E$7*I18</f><v>0</v></c><c r="J96" s="185"><f>'CO2 factors'!F$7*J18</f><v>0</v></c><c r="K96" s="185"><f>'CO2 factors'!G$7*K18</f><v>0</v></c><c r="L96" s="185"><f>'CO2 factors'!H$7*L18</f><v>0</v></c><c r="M96" s="64"><f t="shared" si="10"/><v>1018.2204993187875</v></c><c r="N96" s="185"><f>'CO2 factors'!J$7*N18</f><v>0</v></c><c r="O96" s="185"><f>'CO2 factors'!K$7*O18</f><v>0</v></c><c r="P96" s="185"><f>'CO2 factors'!L$7*P18</f><v>0</v></c><c r="Q96" s="185"><f>'CO2 factors'!M$7*Q18</f><v>0</v></c><c r="R96" s="185"><f>'CO2 factors'!N$7*R18</f><v>0</v></c><c r="S96" s="185"><f>'CO2 factors'!O$7*S18</f><v>0</v></c><c r="T96" s="64"><f t="shared" si="12"/><v>0</v></c><c r="U96" s="64"><f t="shared" si="13"/><v>4079.9654995522415</v></c></row><row r="97" spans="1:21" s="21" customFormat="1" ht="15.75"><c r="A97" s="22"/><c r="B97" s="182" t="str"><f>Translation!A62</f><v>Heating and cooling</v></c><c r="C97" s="185"><f t="shared" si="14"/><v>19925.84494762386</v></c><c r="D97" s="185"><f t="shared" si="15"/><v>0</v></c><c r="E97" s="185"><f t="shared" si="16"/><v>0</v></c><c r="F97" s="64"><f t="shared" si="8"/><v>19925.84494762386</v></c><c r="G97" s="185"><f>'CO2 factors'!C$7*G19</f><v>0</v></c><c r="H97" s="185"><f>'CO2 factors'!D$7*H19</f><v>4680.0075814086522</v></c><c r="I97" s="185"><f>'CO2 factors'!E$7*I19</f><v>0</v></c><c r="J97" s="185"><f>'CO2 factors'!F$7*J19</f><v>805.45769566355216</v></c><c r="K97" s="185"><f>'CO2 factors'!G$7*K19</f><v>0</v></c><c r="L97" s="185"><f>'CO2 factors'!H$7*L19</f><v>0</v></c><c r="M97" s="64"><f t="shared" si="10"/><v>5485.4652770722041</v></c><c r="N97" s="185"><f>'CO2 factors'!J$7*N19</f><v>0</v></c><c r="O97" s="185"><f>'CO2 factors'!K$7*O19</f><v>0</v></c><c r="P97" s="185"><f>'CO2 factors'!L$7*P19</f><v>0</v></c><c r="Q97" s="185"><f>'CO2 factors'!M$7*Q19</f><v>0</v></c><c r="R97" s="185"><f>'CO2 factors'!N$7*R19</f><v>0</v></c><c r="S97" s="185"><f>'CO2 factors'!O$7*S19</f><v>0</v></c><c r="T97" s="64"><f t="shared" si="12"/><v>0</v></c><c r="U97" s="64"><f t="shared" si="13"/><v>25411.310224696063</v></c></row><row r="98" spans="1:21" s="21" customFormat="1" ht="15.75"><c r="A98" s="22"/><c r="B98" s="182" t="str"><f>Translation!A63</f><v>Lighting</v></c><c r="C98" s="185"><f t="shared" si="14"/><v>3083.5217462119499</v></c><c r="D98" s="185"><f t="shared" si="15"/><v>0</v></c><c r="E98" s="185"><f t="shared" si="16"/><v>0</v></c><c r="F98" s="64"><f t="shared" si="8"/><v>3083.5217462119499</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3083.5217462119499</v></c></row><row r="99" spans="1:21" s="21" customFormat="1" ht="15.75"><c r="A99" s="22"/><c r="B99" s="182" t="str"><f>Translation!A64</f><v>Cooking</v></c><c r="C99" s="185"><f t="shared" si="14"/><v>2463.1066018325846</v></c><c r="D99" s="185"><f t="shared" si="15"/><v>0</v></c><c r="E99" s="185"><f t="shared" si="16"/><v>0</v></c><c r="F99" s="64"><f t="shared" si="8"/><v>2463.1066018325846</v></c><c r="G99" s="185"><f>'CO2 factors'!C$7*G21</f><v>0</v></c><c r="H99" s="185"><f>'CO2 factors'!D$7*H21</f><v>0</v></c><c r="I99" s="185"><f>'CO2 factors'!E$7*I21</f><v>0</v></c><c r="J99" s="185"><f>'CO2 factors'!F$7*J21</f><v>612.76114810661068</v></c><c r="K99" s="185"><f>'CO2 factors'!G$7*K21</f><v>0</v></c><c r="L99" s="185"><f>'CO2 factors'!H$7*L21</f><v>0</v></c><c r="M99" s="64"><f t="shared" si="10"/><v>612.76114810661068</v></c><c r="N99" s="185"><f>'CO2 factors'!J$7*N21</f><v>0</v></c><c r="O99" s="185"><f>'CO2 factors'!K$7*O21</f><v>0</v></c><c r="P99" s="185"><f>'CO2 factors'!L$7*P21</f><v>0</v></c><c r="Q99" s="185"><f>'CO2 factors'!M$7*Q21</f><v>0</v></c><c r="R99" s="185"><f>'CO2 factors'!N$7*R21</f><v>0</v></c><c r="S99" s="185"><f>'CO2 factors'!O$7*S21</f><v>0</v></c><c r="T99" s="64"><f t="shared" si="12"/><v>0</v></c><c r="U99" s="64"><f t="shared" si="13"/><v>3075.8677499391952</v></c></row><row r="100" spans="1:21" s="21" customFormat="1" ht="15.75"><c r="A100" s="22"/><c r="B100" s="182" t="str"><f>Translation!A65</f><v>Refrigerator and freezers</v></c><c r="C100" s="185"><f t="shared" si="14"/><v>3456.9917218702922</v></c><c r="D100" s="185"><f t="shared" si="15"/><v>0</v></c><c r="E100" s="185"><f t="shared" si="16"/><v>0</v></c><c r="F100" s="64"><f t="shared" si="8"/><v>3456.9917218702922</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3456.9917218702922</v></c></row><row r="101" spans="1:21" s="21" customFormat="1" ht="15.75"><c r="A101" s="22"/><c r="B101" s="182" t="str"><f>Translation!A66</f><v>Laundry machines and dryers</v></c><c r="C101" s="185"><f t="shared" si="14"/><v>210.39743625615083</v></c><c r="D101" s="185"><f t="shared" si="15"/><v>0</v></c><c r="E101" s="185"><f t="shared" si="16"/><v>0</v></c><c r="F101" s="64"><f t="shared" si="8"/><v>210.39743625615083</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210.39743625615083</v></c></row><row r="102" spans="1:21" s="21" customFormat="1" ht="15.75"><c r="A102" s="22"/><c r="B102" s="182" t="str"><f>Translation!A67</f><v>Dish washing</v></c><c r="C102" s="185"><f t="shared" si="14"/><v>294.55641075861109</v></c><c r="D102" s="185"><f t="shared" si="15"/><v>0</v></c><c r="E102" s="185"><f t="shared" si="16"/><v>0</v></c><c r="F102" s="64"><f t="shared" si="8"/><v>294.55641075861109</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294.55641075861109</v></c></row><row r="103" spans="1:21" s="21" customFormat="1" ht="15.75"><c r="A103" s="22"/><c r="B103" s="182" t="str"><f>Translation!A68</f><v>Tv sets</v></c><c r="C103" s="185"><f t="shared" si="14"/><v>273.67851131473151</v></c><c r="D103" s="185"><f t="shared" si="15"/><v>0</v></c><c r="E103" s="185"><f t="shared" si="16"/><v>0</v></c><c r="F103" s="64"><f t="shared" si="8"/><v>273.67851131473151</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273.67851131473151</v></c></row><row r="104" spans="1:21" s="21" customFormat="1" ht="15.75"><c r="A104" s="22"/><c r="B104" s="182" t="str"><f>Translation!A69</f><v>Other electric appliances</v></c><c r="C104" s="185"><f t="shared" si="14"/><v>2462.7548604776107</v></c><c r="D104" s="185"><f t="shared" si="15"/><v>0</v></c><c r="E104" s="185"><f t="shared" si="16"/><v>0</v></c><c r="F104" s="64"><f t="shared" si="8"/><v>2462.7548604776107</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2462.7548604776107</v></c></row><row r="105" spans="1:21" s="21" customFormat="1" ht="15.75"><c r="A105" s="22"/><c r="B105" s="66" t="str"><f>Translation!A70</f><v>PRIMARY SECTOR</v></c><c r="C105" s="64"><f>SUM(C106:C107)</f><v>1084.2774502475911</v></c><c r="D105" s="64"><f>SUM(D106:D107)</f><v>0</v></c><c r="E105" s="64"><f>SUM(E106:E107)</f><v>0</v></c><c r="F105" s="64"><f t="shared" si="8"/><v>1084.2774502475911</v></c><c r="G105" s="64"><f t="shared" ref="G105:L105" si="17">SUM(G106:G107)</f><v>0</v></c><c r="H105" s="64"><f t="shared" si="17"/><v>90.545395871610211</v></c><c r="I105" s="64"><f t="shared" si="17"/><v>0</v></c><c r="J105" s="64"><f t="shared" si="17"/><v>0</v></c><c r="K105" s="64"><f t="shared" si="17"/><v>0</v></c><c r="L105" s="64"><f t="shared" si="17"/><v>0</v></c><c r="M105" s="64"><f t="shared" si="10"/><v>90.545395871610211</v></c><c r="N105" s="64"><f t="shared" ref="N105:S105" si="18">SUM(N106:N107)</f><v>0</v></c><c r="O105" s="64"><f t="shared" si="18"/><v>0</v></c><c r="P105" s="64"><f t="shared" si="18"/><v>0</v></c><c r="Q105" s="64"><f t="shared" si="18"/><v>0</v></c><c r="R105" s="64"><f t="shared" si="18"/><v>0</v></c><c r="S105" s="64"><f t="shared" si="18"/><v>0</v></c><c r="T105" s="64"><f t="shared" si="12"/><v>0</v></c><c r="U105" s="64"><f t="shared" si="13"/><v>1174.8228461192014</v></c></row><row r="106" spans="1:21" s="21" customFormat="1" ht="15.75"><c r="A106" s="22"/><c r="B106" s="183" t="str"><f>Translation!A71</f><v>Agriculture, forestry and fishing</v></c><c r="C106" s="185"><f>IF(AND(C$48&gt;0,($S$133+$V$143)&gt;0), ($S$133+$V$143)/C$48,0)*C28</f><v>1084.2774502475911</v></c><c r="D106" s="185"><f>IF(AND(D$48&gt;0,$S$134&gt;0), ($S$134)/D$48,0)*D28</f><v>0</v></c><c r="E106" s="185"><f>IF(AND(E$48&gt;0,$S$135&gt;0), ($S$135)/E$48,0)*E28</f><v>0</v></c><c r="F106" s="64"><f t="shared" si="8"/><v>1084.2774502475911</v></c><c r="G106" s="185"><f>'CO2 factors'!C$7*G28</f><v>0</v></c><c r="H106" s="185"><f>'CO2 factors'!D$7*H28</f><v>90.545395871610211</v></c><c r="I106" s="185"><f>'CO2 factors'!E$7*I28</f><v>0</v></c><c r="J106" s="185"><f>'CO2 factors'!F$7*J28</f><v>0</v></c><c r="K106" s="185"><f>'CO2 factors'!G$7*K28</f><v>0</v></c><c r="L106" s="185"><f>'CO2 factors'!H$7*L28</f><v>0</v></c><c r="M106" s="64"><f t="shared" si="10"/><v>90.545395871610211</v></c><c r="N106" s="185"><f>'CO2 factors'!J$7*N28</f><v>0</v></c><c r="O106" s="185"><f>'CO2 factors'!K$7*O28</f><v>0</v></c><c r="P106" s="185"><f>'CO2 factors'!L$7*P28</f><v>0</v></c><c r="Q106" s="185"><f>'CO2 factors'!M$7*Q28</f><v>0</v></c><c r="R106" s="185"><f>'CO2 factors'!N$7*R28</f><v>0</v></c><c r="S106" s="185"><f>'CO2 factors'!O$7*S28</f><v>0</v></c><c r="T106" s="64"><f t="shared" si="12"/><v>0</v></c><c r="U106" s="64"><f t="shared" si="13"/><v>1174.8228461192014</v></c></row><row r="107" spans="1:21" s="21" customFormat="1" ht="15.7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c r="A108" s="22"/><c r="B108" s="61" t="str"><f>Translation!A73</f><v>SECONDARY SECTOR</v></c><c r="C108" s="64"><f>SUM(C109:C111)</f><v>7722.352852208207</v></c><c r="D108" s="64"><f>SUM(D109:D111)</f><v>0</v></c><c r="E108" s="64"><f>SUM(E109:E111)</f><v>0</v></c><c r="F108" s="64"><f t="shared" si="8"/><v>7722.352852208207</v></c><c r="G108" s="64"><f t="shared" ref="G108:L108" si="19">SUM(G109:G111)</f><v>1559.8031779628709</v></c><c r="H108" s="64"><f t="shared" si="19"/><v>1560.1937605821879</v></c><c r="I108" s="64"><f t="shared" si="19"/><v>0</v></c><c r="J108" s="64"><f t="shared" si="19"/><v>141.54800733034193</v></c><c r="K108" s="64"><f t="shared" si="19"/><v>0</v></c><c r="L108" s="64"><f t="shared" si="19"/><v>0</v></c><c r="M108" s="64"><f t="shared" si="10"/><v>3261.5449458754006</v></c><c r="N108" s="64"><f t="shared" ref="N108:S108" si="20">SUM(N109:N111)</f><v>0</v></c><c r="O108" s="64"><f t="shared" si="20"/><v>0</v></c><c r="P108" s="64"><f t="shared" si="20"/><v>0</v></c><c r="Q108" s="64"><f t="shared" si="20"/><v>0</v></c><c r="R108" s="64"><f t="shared" si="20"/><v>0</v></c><c r="S108" s="64"><f t="shared" si="20"/><v>0</v></c><c r="T108" s="64"><f t="shared" si="12"/><v>0</v></c><c r="U108" s="64"><f t="shared" si="13"/><v>10983.897798083608</v></c></row><row r="109" spans="1:21" s="21" customFormat="1" ht="15.75"><c r="A109" s="22"/><c r="B109" s="183" t="str"><f>Translation!A74</f><v>Manufacturing</v></c><c r="C109" s="185"><f>IF(AND(C$48&gt;0,($S$133+$V$143)&gt;0), ($S$133+$V$143)/C$48,0)*C31</f><v>4343.8234793671163</v></c><c r="D109" s="185"><f>IF(AND(D$48&gt;0,$S$134&gt;0), ($S$134)/D$48,0)*D31</f><v>0</v></c><c r="E109" s="185"><f>IF(AND(E$48&gt;0,$S$135&gt;0), ($S$135)/E$48,0)*E31</f><v>0</v></c><c r="F109" s="64"><f t="shared" si="8"/><v>4343.8234793671163</v></c><c r="G109" s="185"><f>'CO2 factors'!C$7*G31</f><v>1169.852383472153</v></c><c r="H109" s="185"><f>'CO2 factors'!D$7*H31</f><v>1170.145320436641</v></c><c r="I109" s="185"><f>'CO2 factors'!E$7*I31</f><v>0</v></c><c r="J109" s="185"><f>'CO2 factors'!F$7*J31</f><v>141.54800733034193</v></c><c r="K109" s="185"><f>'CO2 factors'!G$7*K31</f><v>0</v></c><c r="L109" s="185"><f>'CO2 factors'!H$7*L31</f><v>0</v></c><c r="M109" s="64"><f t="shared" si="10"/><v>2481.5457112391359</v></c><c r="N109" s="185"><f>'CO2 factors'!J$7*N31</f><v>0</v></c><c r="O109" s="185"><f>'CO2 factors'!K$7*O31</f><v>0</v></c><c r="P109" s="185"><f>'CO2 factors'!L$7*P31</f><v>0</v></c><c r="Q109" s="185"><f>'CO2 factors'!M$7*Q31</f><v>0</v></c><c r="R109" s="185"><f>'CO2 factors'!N$7*R31</f><v>0</v></c><c r="S109" s="185"><f>'CO2 factors'!O$7*S31</f><v>0</v></c><c r="T109" s="64"><f t="shared" si="12"/><v>0</v></c><c r="U109" s="64"><f t="shared" si="13"/><v>6825.3691906062522</v></c></row><row r="110" spans="1:21" s="21" customFormat="1" ht="30"><c r="A110" s="22"/><c r="B110" s="183" t="str"><f>Translation!A75</f><v>Water supply, sewerage, waste management and remediation activities</v></c><c r="C110" s="185"><f>IF(AND(C$48&gt;0,($S$133+$V$143)&gt;0), ($S$133+$V$143)/C$48,0)*C32</f><v>1930.588213052052</v></c><c r="D110" s="185"><f>IF(AND(D$48&gt;0,$S$134&gt;0), ($S$134)/D$48,0)*D32</f><v>0</v></c><c r="E110" s="185"><f>IF(AND(E$48&gt;0,$S$135&gt;0), ($S$135)/E$48,0)*E32</f><v>0</v></c><c r="F110" s="64"><f t="shared" si="8"/><v>1930.588213052052</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1930.588213052052</v></c></row><row r="111" spans="1:21" s="21" customFormat="1" ht="15.75"><c r="A111" s="22"/><c r="B111" s="183" t="str"><f>Translation!A76</f><v>Construction</v></c><c r="C111" s="185"><f>IF(AND(C$48&gt;0,($S$133+$V$143)&gt;0), ($S$133+$V$143)/C$48,0)*C33</f><v>1447.9411597890389</v></c><c r="D111" s="185"><f>IF(AND(D$48&gt;0,$S$134&gt;0), ($S$134)/D$48,0)*D33</f><v>0</v></c><c r="E111" s="185"><f>IF(AND(E$48&gt;0,$S$135&gt;0), ($S$135)/E$48,0)*E33</f><v>0</v></c><c r="F111" s="64"><f t="shared" si="8"/><v>1447.9411597890389</v></c><c r="G111" s="75"><f>'CO2 factors'!C$7*G33</f><v>389.95079449071795</v></c><c r="H111" s="75"><f>'CO2 factors'!D$7*H33</f><v>390.04844014554686</v></c><c r="I111" s="75"><f>'CO2 factors'!E$7*I33</f><v>0</v></c><c r="J111" s="75"><f>'CO2 factors'!F$7*J33</f><v>0</v></c><c r="K111" s="75"><f>'CO2 factors'!G$7*K33</f><v>0</v></c><c r="L111" s="75"><f>'CO2 factors'!H$7*L33</f><v>0</v></c><c r="M111" s="64"><f t="shared" si="10"/><v>779.99923463626487</v></c><c r="N111" s="75"><f>'CO2 factors'!J$7*N33</f><v>0</v></c><c r="O111" s="75"><f>'CO2 factors'!K$7*O33</f><v>0</v></c><c r="P111" s="75"><f>'CO2 factors'!L$7*P33</f><v>0</v></c><c r="Q111" s="75"><f>'CO2 factors'!M$7*Q33</f><v>0</v></c><c r="R111" s="75"><f>'CO2 factors'!N$7*R33</f><v>0</v></c><c r="S111" s="75"><f>'CO2 factors'!O$7*S33</f><v>0</v></c><c r="T111" s="64"><f t="shared" si="12"/><v>0</v></c><c r="U111" s="64"><f t="shared" si="13"/><v>2227.9403944253036</v></c></row><row r="112" spans="1:21" s="21" customFormat="1" ht="15.75"><c r="A112" s="22"/><c r="B112" s="61" t="str"><f>Translation!A77</f><v>TERTIARY SECTOR</v></c><c r="C112" s="64"><f>SUM(C113:C120)</f><v>34586.461306832767</v></c><c r="D112" s="64"><f>SUM(D113:D120)</f><v>0</v></c><c r="E112" s="64"><f>SUM(E113:E120)</f><v>0</v></c><c r="F112" s="64"><f t="shared" si="8"/><v>34586.461306832767</v></c><c r="G112" s="64"><f t="shared" ref="G112:L112" si="21">SUM(G113:G120)</f><v>0</v></c><c r="H112" s="64"><f t="shared" si="21"/><v>1274.6065207458373</v></c><c r="I112" s="64"><f t="shared" si="21"/><v>0</v></c><c r="J112" s="64"><f t="shared" si="21"/><v>29.384796602595969</v></c><c r="K112" s="64"><f t="shared" si="21"/><v>0</v></c><c r="L112" s="64"><f t="shared" si="21"/><v>0</v></c><c r="M112" s="64"><f t="shared" si="10"/><v>1303.9913173484333</v></c><c r="N112" s="64"><f t="shared" ref="N112:S112" si="22">SUM(N113:N120)</f><v>0</v></c><c r="O112" s="64"><f t="shared" si="22"/><v>0</v></c><c r="P112" s="64"><f t="shared" si="22"/><v>0</v></c><c r="Q112" s="64"><f t="shared" si="22"/><v>0</v></c><c r="R112" s="64"><f t="shared" si="22"/><v>0</v></c><c r="S112" s="64"><f t="shared" si="22"/><v>0</v></c><c r="T112" s="64"><f t="shared" si="12"/><v>0</v></c><c r="U112" s="64"><f t="shared" si="13"/><v>35890.452624181198</v></c></row><row r="113" spans="1:23" s="21" customFormat="1" ht="30"><c r="A113" s="22"/><c r="B113" s="183" t="str"><f>Translation!A78</f><v xml:space="preserve">Wholesale and retail trade; repair of motor vehicles and motorcycles </v></c><c r="C113" s="185"><f t="shared" ref="C113:C120" si="23">IF(AND(C$48&gt;0,($S$133+$V$143)&gt;0), ($S$133+$V$143)/C$48,0)*C35</f><v>12214.214996531698</v></c><c r="D113" s="185"><f t="shared" ref="D113:D120" si="24">IF(AND(D$48&gt;0,$S$134&gt;0), ($S$134)/D$48,0)*D35</f><v>0</v></c><c r="E113" s="185"><f t="shared" ref="E113:E120" si="25">IF(AND(E$48&gt;0,$S$135&gt;0), ($S$135)/E$48,0)*E35</f><v>0</v></c><c r="F113" s="64"><f t="shared" si="8"/><v>12214.214996531698</v></c><c r="G113" s="185"><f>'CO2 factors'!C$7*G35</f><v>0</v></c><c r="H113" s="185"><f>'CO2 factors'!D$7*H35</f><v>307.66890201850293</v></c><c r="I113" s="185"><f>'CO2 factors'!E$7*I35</f><v>0</v></c><c r="J113" s="185"><f>'CO2 factors'!F$7*J35</f><v>0</v></c><c r="K113" s="185"><f>'CO2 factors'!G$7*K35</f><v>0</v></c><c r="L113" s="185"><f>'CO2 factors'!H$7*L35</f><v>0</v></c><c r="M113" s="64"><f t="shared" si="10"/><v>307.66890201850293</v></c><c r="N113" s="185"><f>'CO2 factors'!J$7*N35</f><v>0</v></c><c r="O113" s="185"><f>'CO2 factors'!K$7*O35</f><v>0</v></c><c r="P113" s="185"><f>'CO2 factors'!L$7*P35</f><v>0</v></c><c r="Q113" s="185"><f>'CO2 factors'!M$7*Q35</f><v>0</v></c><c r="R113" s="185"><f>'CO2 factors'!N$7*R35</f><v>0</v></c><c r="S113" s="185"><f>'CO2 factors'!O$7*S35</f><v>0</v></c><c r="T113" s="64"><f t="shared" si="12"/><v>0</v></c><c r="U113" s="64"><f t="shared" si="13"/><v>12521.883898550201</v></c></row><row r="114" spans="1:23" s="21" customFormat="1" ht="15.75"><c r="A114" s="22"/><c r="B114" s="183" t="str"><f>Translation!A79</f><v>Accommodation and food service activities</v></c><c r="C114" s="185"><f t="shared" si="23"/><v>8192.2856994954236</v></c><c r="D114" s="185"><f t="shared" si="24"/><v>0</v></c><c r="E114" s="185"><f t="shared" si="25"/><v>0</v></c><c r="F114" s="64"><f t="shared" si="8"/><v>8192.2856994954236</v></c><c r="G114" s="185"><f>'CO2 factors'!C$7*G36</f><v>0</v></c><c r="H114" s="185"><f>'CO2 factors'!D$7*H36</f><v>485.63793314456558</v></c><c r="I114" s="185"><f>'CO2 factors'!E$7*I36</f><v>0</v></c><c r="J114" s="185"><f>'CO2 factors'!F$7*J36</f><v>29.384796602595969</v></c><c r="K114" s="185"><f>'CO2 factors'!G$7*K36</f><v>0</v></c><c r="L114" s="185"><f>'CO2 factors'!H$7*L36</f><v>0</v></c><c r="M114" s="64"><f t="shared" si="10"/><v>515.02272974716152</v></c><c r="N114" s="185"><f>'CO2 factors'!J$7*N36</f><v>0</v></c><c r="O114" s="185"><f>'CO2 factors'!K$7*O36</f><v>0</v></c><c r="P114" s="185"><f>'CO2 factors'!L$7*P36</f><v>0</v></c><c r="Q114" s="185"><f>'CO2 factors'!M$7*Q36</f><v>0</v></c><c r="R114" s="185"><f>'CO2 factors'!N$7*R36</f><v>0</v></c><c r="S114" s="185"><f>'CO2 factors'!O$7*S36</f><v>0</v></c><c r="T114" s="64"><f t="shared" si="12"/><v>0</v></c><c r="U114" s="64"><f t="shared" si="13"/><v>8707.3084292425847</v></c></row><row r="115" spans="1:23" s="21" customFormat="1" ht="15.75"><c r="A115" s="22"/><c r="B115" s="183" t="str"><f>Translation!A80</f><v>General public administration and social security</v></c><c r="C115" s="185"><f t="shared" si="23"/><v>2800.3728748071712</v></c><c r="D115" s="185"><f t="shared" si="24"/><v>0</v></c><c r="E115" s="185"><f t="shared" si="25"/><v>0</v></c><c r="F115" s="64"><f t="shared" si="8"/><v>2800.3728748071712</v></c><c r="G115" s="185"><f>'CO2 factors'!C$7*G37</f><v>0</v></c><c r="H115" s="185"><f>'CO2 factors'!D$7*H37</f><v>117.77069775622937</v></c><c r="I115" s="185"><f>'CO2 factors'!E$7*I37</f><v>0</v></c><c r="J115" s="185"><f>'CO2 factors'!F$7*J37</f><v>0</v></c><c r="K115" s="185"><f>'CO2 factors'!G$7*K37</f><v>0</v></c><c r="L115" s="185"><f>'CO2 factors'!H$7*L37</f><v>0</v></c><c r="M115" s="64"><f t="shared" si="10"/><v>117.77069775622937</v></c><c r="N115" s="185"><f>'CO2 factors'!J$7*N37</f><v>0</v></c><c r="O115" s="185"><f>'CO2 factors'!K$7*O37</f><v>0</v></c><c r="P115" s="185"><f>'CO2 factors'!L$7*P37</f><v>0</v></c><c r="Q115" s="185"><f>'CO2 factors'!M$7*Q37</f><v>0</v></c><c r="R115" s="185"><f>'CO2 factors'!N$7*R37</f><v>0</v></c><c r="S115" s="185"><f>'CO2 factors'!O$7*S37</f><v>0</v></c><c r="T115" s="64"><f t="shared" si="12"/><v>0</v></c><c r="U115" s="64"><f t="shared" si="13"/><v>2918.1435725634005</v></c></row><row r="116" spans="1:23" s="21" customFormat="1" ht="15.7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c r="A117" s="22"/><c r="B117" s="183" t="str"><f>Translation!A82</f><v>Education</v></c><c r="C117" s="185"><f t="shared" si="23"/><v>714.36295514109634</v></c><c r="D117" s="185"><f t="shared" si="24"/><v>0</v></c><c r="E117" s="185"><f t="shared" si="25"/><v>0</v></c><c r="F117" s="64"><f t="shared" si="8"/><v>714.36295514109634</v></c><c r="G117" s="185"><f>'CO2 factors'!C$7*G39</f><v>0</v></c><c r="H117" s="185"><f>'CO2 factors'!D$7*H39</f><v>236.7871435315999</v></c><c r="I117" s="185"><f>'CO2 factors'!E$7*I39</f><v>0</v></c><c r="J117" s="185"><f>'CO2 factors'!F$7*J39</f><v>0</v></c><c r="K117" s="185"><f>'CO2 factors'!G$7*K39</f><v>0</v></c><c r="L117" s="185"><f>'CO2 factors'!H$7*L39</f><v>0</v></c><c r="M117" s="64"><f t="shared" si="10"/><v>236.7871435315999</v></c><c r="N117" s="185"><f>'CO2 factors'!J$7*N39</f><v>0</v></c><c r="O117" s="185"><f>'CO2 factors'!K$7*O39</f><v>0</v></c><c r="P117" s="185"><f>'CO2 factors'!L$7*P39</f><v>0</v></c><c r="Q117" s="185"><f>'CO2 factors'!M$7*Q39</f><v>0</v></c><c r="R117" s="185"><f>'CO2 factors'!N$7*R39</f><v>0</v></c><c r="S117" s="185"><f>'CO2 factors'!O$7*S39</f><v>0</v></c><c r="T117" s="64"><f t="shared" si="12"/><v>0</v></c><c r="U117" s="64"><f t="shared" si="13"/><v>951.15009867269623</v></c></row><row r="118" spans="1:23" s="21" customFormat="1" ht="15.75"><c r="A118" s="22"/><c r="B118" s="183" t="str"><f>Translation!A83</f><v>Human health and social work activities</v></c><c r="C118" s="185"><f t="shared" si="23"/><v>422.69110705812699</v></c><c r="D118" s="185"><f t="shared" si="24"/><v>0</v></c><c r="E118" s="185"><f t="shared" si="25"/><v>0</v></c><c r="F118" s="64"><f t="shared" si="8"/><v>422.69110705812699</v></c><c r="G118" s="185"><f>'CO2 factors'!C$7*G40</f><v>0</v></c><c r="H118" s="185"><f>'CO2 factors'!D$7*H40</f><v>-14.290611332224408</v></c><c r="I118" s="185"><f>'CO2 factors'!E$7*I40</f><v>0</v></c><c r="J118" s="185"><f>'CO2 factors'!F$7*J40</f><v>0</v></c><c r="K118" s="185"><f>'CO2 factors'!G$7*K40</f><v>0</v></c><c r="L118" s="185"><f>'CO2 factors'!H$7*L40</f><v>0</v></c><c r="M118" s="64"><f t="shared" si="10"/><v>-14.290611332224408</v></c><c r="N118" s="185"><f>'CO2 factors'!J$7*N40</f><v>0</v></c><c r="O118" s="185"><f>'CO2 factors'!K$7*O40</f><v>0</v></c><c r="P118" s="185"><f>'CO2 factors'!L$7*P40</f><v>0</v></c><c r="Q118" s="185"><f>'CO2 factors'!M$7*Q40</f><v>0</v></c><c r="R118" s="185"><f>'CO2 factors'!N$7*R40</f><v>0</v></c><c r="S118" s="185"><f>'CO2 factors'!O$7*S40</f><v>0</v></c><c r="T118" s="64"><f t="shared" si="12"/><v>0</v></c><c r="U118" s="64"><f t="shared" si="13"/><v>408.4004957259026</v></c></row><row r="119" spans="1:23" s="21" customFormat="1" ht="15.75"><c r="A119" s="22"/><c r="B119" s="183" t="str"><f>Translation!A84</f><v>Other services</v></c><c r="C119" s="185"><f t="shared" si="23"/><v>8868.3204268676782</v></c><c r="D119" s="185"><f t="shared" si="24"/><v>0</v></c><c r="E119" s="185"><f t="shared" si="25"/><v>0</v></c><c r="F119" s="64"><f t="shared" si="8"/><v>8868.3204268676782</v></c><c r="G119" s="185"><f>'CO2 factors'!C$7*G41</f><v>0</v></c><c r="H119" s="185"><f>'CO2 factors'!D$7*H41</f><v>141.03245562716396</v></c><c r="I119" s="185"><f>'CO2 factors'!E$7*I41</f><v>0</v></c><c r="J119" s="185"><f>'CO2 factors'!F$7*J41</f><v>0</v></c><c r="K119" s="185"><f>'CO2 factors'!G$7*K41</f><v>0</v></c><c r="L119" s="185"><f>'CO2 factors'!H$7*L41</f><v>0</v></c><c r="M119" s="64"><f t="shared" si="10"/><v>141.03245562716396</v></c><c r="N119" s="185"><f>'CO2 factors'!J$7*N41</f><v>0</v></c><c r="O119" s="185"><f>'CO2 factors'!K$7*O41</f><v>0</v></c><c r="P119" s="185"><f>'CO2 factors'!L$7*P41</f><v>0</v></c><c r="Q119" s="185"><f>'CO2 factors'!M$7*Q41</f><v>0</v></c><c r="R119" s="185"><f>'CO2 factors'!N$7*R41</f><v>0</v></c><c r="S119" s="185"><f>'CO2 factors'!O$7*S41</f><v>0</v></c><c r="T119" s="64"><f t="shared" si="12"/><v>0</v></c><c r="U119" s="64"><f t="shared" si="13"/><v>9009.3528824948426</v></c></row><row r="120" spans="1:23" s="21" customFormat="1" ht="15.75"><c r="A120" s="22"/><c r="B120" s="183" t="str"><f>Translation!A85</f><v>Public lighting</v></c><c r="C120" s="185"><f t="shared" si="23"/><v>1374.2132469315738</v></c><c r="D120" s="185"><f t="shared" si="24"/><v>0</v></c><c r="E120" s="185"><f t="shared" si="25"/><v>0</v></c><c r="F120" s="64"><f t="shared" si="8"/><v>1374.2132469315738</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1374.2132469315738</v></c></row><row r="121" spans="1:23" s="21" customFormat="1" ht="15.75"><c r="A121" s="22"/><c r="B121" s="61" t="str"><f>Translation!A86</f><v>TRANSPORTS</v></c><c r="C121" s="64"><f>SUM(C122:C125)</f><v>1919.608979020026</v></c><c r="D121" s="64"><f>SUM(D122:D125)</f><v>0</v></c><c r="E121" s="64"><f>SUM(E122:E125)</f><v>0</v></c><c r="F121" s="64"><f t="shared" si="8"/><v>1919.608979020026</v></c><c r="G121" s="64"><f t="shared" ref="G121:L121" si="26">SUM(G122:G125)</f><v>0</v></c><c r="H121" s="64"><f t="shared" si="26"/><v>2472.2359745413933</v></c><c r="I121" s="64"><f t="shared" si="26"/><v>2882.9110196352412</v></c><c r="J121" s="64"><f t="shared" si="26"/><v>0</v></c><c r="K121" s="64"><f t="shared" si="26"/><v>0</v></c><c r="L121" s="64"><f t="shared" si="26"/><v>0</v></c><c r="M121" s="64"><f t="shared" si="10"/><v>5355.1469941766345</v></c><c r="N121" s="64"><f t="shared" ref="N121:S121" si="27">SUM(N122:N125)</f><v>0</v></c><c r="O121" s="64"><f t="shared" si="27"/><v>0</v></c><c r="P121" s="64"><f t="shared" si="27"/><v>0</v></c><c r="Q121" s="64"><f t="shared" si="27"/><v>0</v></c><c r="R121" s="64"><f t="shared" si="27"/><v>0</v></c><c r="S121" s="64"><f t="shared" si="27"/><v>0</v></c><c r="T121" s="64"><f t="shared" si="12"/><v>0</v></c><c r="U121" s="64"><f t="shared" si="13"/><v>7274.7559731966603</v></c></row><row r="122" spans="1:23" s="21" customFormat="1" ht="30"><c r="A122" s="22"/><c r="B122" s="183" t="str"><f>Translation!A87</f><v>Passenger transport by road (public transport, taxi, tourism, transfers, etc.)</v></c><c r="C122" s="185"><f>IF(AND(C$48&gt;0,($S$133+$V$143)&gt;0), ($S$133+$V$143)/C$48,0)*C44</f><v>46.426226077374913</v></c><c r="D122" s="185"><f>IF(AND(D$48&gt;0,$S$134&gt;0), ($S$134)/D$48,0)*D44</f><v>0</v></c><c r="E122" s="185"><f>IF(AND(E$48&gt;0,$S$135&gt;0), ($S$135)/E$48,0)*E44</f><v>0</v></c><c r="F122" s="64"><f t="shared" si="8"/><v>46.426226077374913</v></c><c r="G122" s="185"><f>'CO2 factors'!C$7*G44</f><v>0</v></c><c r="H122" s="185"><f>'CO2 factors'!D$7*H44</f><v>124.54142143946441</v></c><c r="I122" s="185"><f>'CO2 factors'!E$7*I44</f><v>26.781092725269346</v></c><c r="J122" s="185"><f>'CO2 factors'!F$7*J44</f><v>0</v></c><c r="K122" s="185"><f>'CO2 factors'!G$7*K44</f><v>0</v></c><c r="L122" s="185"><f>'CO2 factors'!H$7*L44</f><v>0</v></c><c r="M122" s="64"><f t="shared" si="10"/><v>151.32251416473378</v></c><c r="N122" s="185"><f>'CO2 factors'!J$7*N44</f><v>0</v></c><c r="O122" s="185"><f>'CO2 factors'!K$7*O44</f><v>0</v></c><c r="P122" s="185"><f>'CO2 factors'!L$7*P44</f><v>0</v></c><c r="Q122" s="185"><f>'CO2 factors'!M$7*Q44</f><v>0</v></c><c r="R122" s="185"><f>'CO2 factors'!N$7*R44</f><v>0</v></c><c r="S122" s="185"><f>'CO2 factors'!O$7*S44</f><v>0</v></c><c r="T122" s="64"><f t="shared" si="12"/><v>0</v></c><c r="U122" s="64"><f t="shared" si="13"/><v>197.74874024210868</v></c></row><row r="123" spans="1:23" s="21" customFormat="1" ht="15.75"><c r="A123" s="22"/><c r="B123" s="183" t="str"><f>Translation!A88</f><v>Freight transport by road and removal services</v></c><c r="C123" s="185"><f>IF(AND(C$48&gt;0,($S$133+$V$143)&gt;0), ($S$133+$V$143)/C$48,0)*C45</f><v>738.5210833321479</v></c><c r="D123" s="185"><f>IF(AND(D$48&gt;0,$S$134&gt;0), ($S$134)/D$48,0)*D45</f><v>0</v></c><c r="E123" s="185"><f>IF(AND(E$48&gt;0,$S$135&gt;0), ($S$135)/E$48,0)*E45</f><v>0</v></c><c r="F123" s="64"><f t="shared" si="8"/><v>738.5210833321479</v></c><c r="G123" s="185"><f>'CO2 factors'!C$7*G45</f><v>0</v></c><c r="H123" s="185"><f>'CO2 factors'!D$7*H45</f><v>1876.8352046845398</v></c><c r="I123" s="185"><f>'CO2 factors'!E$7*I45</f><v>403.59020369089097</v></c><c r="J123" s="185"><f>'CO2 factors'!F$7*J45</f><v>0</v></c><c r="K123" s="185"><f>'CO2 factors'!G$7*K45</f><v>0</v></c><c r="L123" s="185"><f>'CO2 factors'!H$7*L45</f><v>0</v></c><c r="M123" s="64"><f t="shared" si="10"/><v>2280.4254083754308</v></c><c r="N123" s="185"><f>'CO2 factors'!J$7*N45</f><v>0</v></c><c r="O123" s="185"><f>'CO2 factors'!K$7*O45</f><v>0</v></c><c r="P123" s="185"><f>'CO2 factors'!L$7*P45</f><v>0</v></c><c r="Q123" s="185"><f>'CO2 factors'!M$7*Q45</f><v>0</v></c><c r="R123" s="185"><f>'CO2 factors'!N$7*R45</f><v>0</v></c><c r="S123" s="185"><f>'CO2 factors'!O$7*S45</f><v>0</v></c><c r="T123" s="64"><f t="shared" si="12"/><v>0</v></c><c r="U123" s="64"><f t="shared" si="13"/><v>3018.9464917075788</v></c></row><row r="124" spans="1:23" s="21" customFormat="1" ht="15.75"><c r="A124" s="22"/><c r="B124" s="183" t="str"><f>Translation!A89</f><v>Other fleet for public and private services</v></c><c r="C124" s="185"><f>IF(AND(C$48&gt;0,($S$133+$V$143)&gt;0), ($S$133+$V$143)/C$48,0)*C46</f><v>21.206500911396745</v></c><c r="D124" s="185"><f>IF(AND(D$48&gt;0,$S$134&gt;0), ($S$134)/D$48,0)*D46</f><v>0</v></c><c r="E124" s="185"><f>IF(AND(E$48&gt;0,$S$135&gt;0), ($S$135)/E$48,0)*E46</f><v>0</v></c><c r="F124" s="64"><f t="shared" si="8"/><v>21.206500911396745</v></c><c r="G124" s="185"><f>'CO2 factors'!C$7*G46</f><v>0</v></c><c r="H124" s="185"><f>'CO2 factors'!D$7*H46</f><v>6.5889713313880627</v></c><c r="I124" s="185"><f>'CO2 factors'!E$7*I46</f><v>49.443285360971402</v></c><c r="J124" s="185"><f>'CO2 factors'!F$7*J46</f><v>0</v></c><c r="K124" s="185"><f>'CO2 factors'!G$7*K46</f><v>0</v></c><c r="L124" s="185"><f>'CO2 factors'!H$7*L46</f><v>0</v></c><c r="M124" s="64"><f t="shared" si="10"/><v>56.032256692359468</v></c><c r="N124" s="185"><f>'CO2 factors'!J$7*N46</f><v>0</v></c><c r="O124" s="185"><f>'CO2 factors'!K$7*O46</f><v>0</v></c><c r="P124" s="185"><f>'CO2 factors'!L$7*P46</f><v>0</v></c><c r="Q124" s="185"><f>'CO2 factors'!M$7*Q46</f><v>0</v></c><c r="R124" s="185"><f>'CO2 factors'!N$7*R46</f><v>0</v></c><c r="S124" s="185"><f>'CO2 factors'!O$7*S46</f><v>0</v></c><c r="T124" s="64"><f t="shared" si="12"/><v>0</v></c><c r="U124" s="64"><f t="shared" si="13"/><v>77.238757603756213</v></c></row><row r="125" spans="1:23" s="21" customFormat="1" ht="15.75"><c r="A125" s="22"/><c r="B125" s="182" t="str"><f>Translation!A90</f><v>Private transports</v></c><c r="C125" s="185"><f>IF(AND(C$48&gt;0,($S$133+$V$143)&gt;0), ($S$133+$V$143)/C$48,0)*C47</f><v>1113.4551686991065</v></c><c r="D125" s="185"><f>IF(AND(D$48&gt;0,$S$134&gt;0), ($S$134)/D$48,0)*D47</f><v>0</v></c><c r="E125" s="185"><f>IF(AND(E$48&gt;0,$S$135&gt;0), ($S$135)/E$48,0)*E47</f><v>0</v></c><c r="F125" s="64"><f t="shared" si="8"/><v>1113.4551686991065</v></c><c r="G125" s="185"><f>'CO2 factors'!C$7*G47</f><v>0</v></c><c r="H125" s="185"><f>'CO2 factors'!D$7*H47</f><v>464.27037708600079</v></c><c r="I125" s="185"><f>'CO2 factors'!E$7*I47</f><v>2403.0964378581098</v></c><c r="J125" s="185"><f>'CO2 factors'!F$7*J47</f><v>0</v></c><c r="K125" s="185"><f>'CO2 factors'!G$7*K47</f><v>0</v></c><c r="L125" s="185"><f>'CO2 factors'!H$7*L47</f><v>0</v></c><c r="M125" s="64"><f t="shared" si="10"/><v>2867.3668149441105</v></c><c r="N125" s="185"><f>'CO2 factors'!J$7*N47</f><v>0</v></c><c r="O125" s="185"><f>'CO2 factors'!K$7*O47</f><v>0</v></c><c r="P125" s="185"><f>'CO2 factors'!L$7*P47</f><v>0</v></c><c r="Q125" s="185"><f>'CO2 factors'!M$7*Q47</f><v>0</v></c><c r="R125" s="185"><f>'CO2 factors'!N$7*R47</f><v>0</v></c><c r="S125" s="185"><f>'CO2 factors'!O$7*S47</f><v>0</v></c><c r="T125" s="64"><f t="shared" si="12"/><v>0</v></c><c r="U125" s="64"><f t="shared" si="13"/><v>3980.8219836432172</v></c></row><row r="126" spans="1:23" s="21" customFormat="1" ht="15.75"><c r="A126" s="22"/><c r="B126" s="73" t="str"><f>Translation!A118</f><v>TOTAL FOR INTERNAL MARKET</v></c><c r="C126" s="65"><f>C95+C105+C108+C112+C121</f><v>80545.297824887835</v></c><c r="D126" s="65"><f>D95+D105+D108+D112+D121</f><v>0</v></c><c r="E126" s="65"><f>E95+E105+E108+E112+E121</f><v>0</v></c><c r="F126" s="64"><f t="shared" si="8"/><v>80545.297824887835</v></c><c r="G126" s="65"><f t="shared" ref="G126:L126" si="28">G95+G105+G108+G112+G121</f><v>1559.8031779628709</v></c><c r="H126" s="65"><f t="shared" si="28"/><v>11095.809732468468</v></c><c r="I126" s="65"><f t="shared" si="28"/><v>2882.9110196352412</v></c><c r="J126" s="65"><f t="shared" si="28"/><v>1589.1516477031009</v></c><c r="K126" s="65"><f t="shared" si="28"/><v>0</v></c><c r="L126" s="65"><f t="shared" si="28"/><v>0</v></c><c r="M126" s="64"><f t="shared" si="10"/><v>17127.675577769682</v></c><c r="N126" s="65"><f t="shared" ref="N126:S126" si="29">N95+N105+N108+N112+N121</f><v>0</v></c><c r="O126" s="65"><f t="shared" si="29"/><v>0</v></c><c r="P126" s="65"><f t="shared" si="29"/><v>0</v></c><c r="Q126" s="65"><f t="shared" si="29"/><v>0</v></c><c r="R126" s="65"><f t="shared" si="29"/><v>0</v></c><c r="S126" s="65"><f t="shared" si="29"/><v>0</v></c><c r="T126" s="64"><f t="shared" si="12"/><v>0</v></c><c r="U126" s="64"><f t="shared" si="13"/><v>97672.973402657517</v></c></row><row r="127" spans="1:23" s="51" customFormat="1" ht="1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c r="B130" s="282" t="str"><f>Translation!A121</f><v>PRODUCTION SECTOR</v></c><c r="C130" s="277" t="str"><f>Translation!A143</f><v>PRIMARY ENERGY SOURCE</v></c><c r="D130" s="278"/><c r="E130" s="278"/><c r="F130" s="278"/><c r="G130" s="278"/><c r="H130" s="278"/><c r="I130" s="278"/><c r="J130" s="278"/><c r="K130" s="278"/><c r="L130" s="278"/><c r="M130" s="278"/><c r="N130" s="278"/><c r="O130" s="278"/><c r="P130" s="278"/><c r="Q130" s="278"/><c r="R130" s="278"/><c r="S130" s="279"/><c r="T130" s="60"/><c r="U130" s="312" t="str"><f>Translation!A123</f><v>Energy product</v></c><c r="V130" s="313"/><c r="W130" s="280" t="str"><f>Translation!A150</f><v>CO2 EMISSION FACTORS</v></c><c r="X130" s="57"/><c r="Y130" s="57"/><c r="Z130" s="57"/><c r="AA130" s="57"/><c r="AB130" s="57"/><c r="AC130" s="57"/><c r="AD130" s="57"/><c r="AE130" s="57"/></row><row r="131" spans="2:31" s="51" customFormat="1" ht="15" customHeight="1"><c r="B131" s="283"/><c r="C131" s="277" t="str"><f>Translation!A99</f><v>Fossil fuels</v></c><c r="D131" s="278"/><c r="E131" s="278"/><c r="F131" s="278"/><c r="G131" s="278"/><c r="H131" s="278"/><c r="I131" s="279"/><c r="J131" s="277" t="str"><f>Translation!A108</f><v>Renewable energy sources</v></c><c r="K131" s="278"/><c r="L131" s="278"/><c r="M131" s="278"/><c r="N131" s="278"/><c r="O131" s="278"/><c r="P131" s="278"/><c r="Q131" s="278"/><c r="R131" s="279"/><c r="S131" s="319" t="str"><f>Translation!A119</f><v>TOTAL</v></c><c r="T131" s="60"/><c r="U131" s="314"/><c r="V131" s="315"/><c r="W131" s="318"/><c r="X131" s="57"/><c r="Y131" s="57"/><c r="Z131" s="57"/><c r="AA131" s="57"/><c r="AB131" s="57"/><c r="AC131" s="57"/><c r="AD131" s="57"/><c r="AE131" s="57"/></row><row r="132" spans="2:31" s="51" customFormat="1" ht="69.75" customHeight="1"><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319"/><c r="T132" s="60"/><c r="U132" s="316"/><c r="V132" s="317"/><c r="W132" s="281"/><c r="X132" s="57"/><c r="Y132" s="57"/><c r="Z132" s="57"/><c r="AA132" s="57"/><c r="AB132" s="57"/><c r="AC132" s="57"/><c r="AD132" s="57"/><c r="AE132" s="57"/></row><row r="133" spans="2:31" s="51" customFormat="1" ht="15.75"><c r="B133" s="184" t="str"><f>Translation!A124</f><v>Electricity</v></c><c r="C133" s="189"><f>'CO2 factors'!C$7*C69</f><v>8141.1351195309635</v></c><c r="D133" s="189"><f>'CO2 factors'!D$7*D69</f><v>72404.162705356852</v></c><c r="E133" s="189"><f>'CO2 factors'!E$7*E69</f><v>0</v></c><c r="F133" s="189"><f>'CO2 factors'!F$7*F69</f><v>0</v></c><c r="G133" s="189"><f>'CO2 factors'!G$7*G69</f><v>0</v></c><c r="H133" s="189"><f>'CO2 factors'!H$7*H69</f><v>0</v></c><c r="I133" s="59"><f>SUM(C133:H133)</f><v>80545.297824887821</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80545.297824887821</v></c><c r="T133" s="58"/><c r="U133" s="321" t="str"><f>Translation!A124</f><v>Electricity</v></c><c r="V133" s="322"/><c r="W133" s="190"><f>IF(S59&gt;0,S133/S59,0)</f><v>0.55568121067965393</v></c><c r="X133" s="57"/><c r="Y133" s="57"/><c r="Z133" s="57"/><c r="AA133" s="57"/><c r="AB133" s="57"/><c r="AC133" s="57"/><c r="AD133" s="57"/><c r="AE133" s="57"/></row><row r="134" spans="2:31" s="51" customFormat="1" ht="15.7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320" t="str"><f>Translation!A125</f><v>Heat</v></c><c r="V134" s="320"/><c r="W134" s="190"><f>IF(S60&gt;0,S134/S60,0)</f><v>0</v></c><c r="X134" s="57"/><c r="Y134" s="57"/><c r="Z134" s="57"/><c r="AA134" s="57"/><c r="AB134" s="57"/><c r="AC134" s="57"/><c r="AD134" s="57"/><c r="AE134" s="57"/></row><row r="135" spans="2:31" s="51" customFormat="1" ht="15.7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320" t="str"><f>Translation!A126</f><v>Cold</v></c><c r="V135" s="320"/><c r="W135" s="190"><f>IF(S61&gt;0,S135/S61,0)</f><v>0</v></c><c r="X135" s="57"/><c r="Y135" s="57"/><c r="Z135" s="57"/><c r="AA135" s="57"/><c r="AB135" s="57"/><c r="AC135" s="57"/><c r="AD135" s="57"/><c r="AE135" s="57"/></row><row r="136" spans="2:31" s="51" customFormat="1" ht="15.75"><c r="B136" s="70" t="str"><f>Translation!A119</f><v>TOTAL</v></c><c r="C136" s="53"><f t="shared" ref="C136:S136" si="30">SUM(C133:C135)</f><v>8141.1351195309635</v></c><c r="D136" s="53"><f t="shared" si="30"/><v>72404.162705356852</v></c><c r="E136" s="53"><f t="shared" si="30"/><v>0</v></c><c r="F136" s="53"><f t="shared" si="30"/><v>0</v></c><c r="G136" s="53"><f t="shared" si="30"/><v>0</v></c><c r="H136" s="53"><f t="shared" si="30"/><v>0</v></c><c r="I136" s="53"><f t="shared" si="30"/><v>80545.297824887821</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80545.297824887821</v></c><c r="T136" s="56"/><c r="U136" s="56"/><c r="V136" s="57"/><c r="W136" s="57"/><c r="X136" s="57"/><c r="Y136" s="57"/><c r="Z136" s="57"/><c r="AA136" s="57"/><c r="AB136" s="57"/><c r="AC136" s="56"/><c r="AD136" s="57"/></row><row r="137" spans="2:31" s="55" customFormat="1" ht="15"><c r="B137" s="74"/></row><row r="138" spans="2:31" s="55" customFormat="1" ht="15"><c r="B138" s="74"/></row><row r="139" spans="2:31" s="85" customFormat="1" ht="31.5"><c r="B139" s="86" t="str"><f>Translation!A147</f><v>CO2 EMISSIONS</v></c><c r="C139" s="88"/><c r="D139" s="88"/><c r="E139" s="88"/><c r="F139" s="88"/><c r="G139" s="88"/><c r="H139" s="88"/><c r="I139" s="89"/><c r="M139" s="89"/><c r="Y139" s="87" t="str"><f>Translation!$A$17</f><v>[t CO2]</v></c><c r="AB139" s="87" t="str"><f>Translation!$A$17</f><v>[t CO2]</v></c></row><row r="140" spans="2:31" s="51" customFormat="1" ht="30" customHeight="1"><c r="B140" s="287" t="str"><f>Translation!A123</f><v>Energy product</v></c><c r="C140" s="295" t="str"><f>Translation!A143</f><v>PRIMARY ENERGY SOURCE</v></c><c r="D140" s="296"/><c r="E140" s="296"/><c r="F140" s="296"/><c r="G140" s="296"/><c r="H140" s="296"/><c r="I140" s="296"/><c r="J140" s="296"/><c r="K140" s="296"/><c r="L140" s="296"/><c r="M140" s="296"/><c r="N140" s="296"/><c r="O140" s="296"/><c r="P140" s="296"/><c r="Q140" s="296"/><c r="R140" s="296"/><c r="S140" s="296"/><c r="T140" s="296"/><c r="U140" s="296"/><c r="V140" s="296"/><c r="W140" s="296"/><c r="X140" s="296"/><c r="Y140" s="297"/><c r="AA140" s="280" t="str"><f>Translation!A151</f><v>CO2 emissions from ETS installations included in the calculations for final use of energy</v></c><c r="AB140" s="280" t="str"><f>Translation!A152</f><v>CO2 emissions from ETS installations included in the calculations for secondary energy production</v></c></row><row r="141" spans="2:31" s="51" customFormat="1" ht="15" customHeight="1"><c r="B141" s="288"/><c r="C141" s="295" t="str"><f>Translation!A99</f><v>Fossil fuels</v></c><c r="D141" s="296"/><c r="E141" s="296"/><c r="F141" s="296"/><c r="G141" s="296"/><c r="H141" s="296"/><c r="I141" s="297"/><c r="J141" s="295" t="str"><f>Translation!A108</f><v>Renewable energy sources</v></c><c r="K141" s="296"/><c r="L141" s="296"/><c r="M141" s="296"/><c r="N141" s="296"/><c r="O141" s="296"/><c r="P141" s="296"/><c r="Q141" s="296"/><c r="R141" s="297"/><c r="S141" s="284" t="str"><f>Translation!A124</f><v>Electricity</v></c><c r="T141" s="285"/><c r="U141" s="285"/><c r="V141" s="286"/><c r="W141" s="108" t="str"><f>Translation!A125</f><v>Heat</v></c><c r="X141" s="108" t="str"><f>Translation!A126</f><v>Cold</v></c><c r="Y141" s="255" t="str"><f>Translation!A119</f><v>TOTAL</v></c><c r="AA141" s="318"/><c r="AB141" s="318"/></row><row r="142" spans="2:31" s="51" customFormat="1" ht="90.75" customHeight="1"><c r="B142" s="289"/><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55"/><c r="AA142" s="281"/><c r="AB142" s="281"/></row><row r="143" spans="2:31" s="51" customFormat="1" ht="15.75"><c r="B143" s="107" t="str"><f>Translation!A119</f><v>TOTAL</v></c><c r="C143" s="186"><f>'CO2 factors'!C$7*C79</f><v>9700.9382974938344</v></c><c r="D143" s="186"><f>'CO2 factors'!D$7*D79</f><v>83499.97243782533</v></c><c r="E143" s="186"><f>'CO2 factors'!E$7*E79</f><v>2882.9110196352417</v></c><c r="F143" s="186"><f>'CO2 factors'!F$7*F79</f><v>1589.1516477031007</v></c><c r="G143" s="186"><f>'CO2 factors'!G$7*G79</f><v>0</v></c><c r="H143" s="186"><f>'CO2 factors'!H$7*H79</f><v>0</v></c><c r="I143" s="53"><f>SUM(C143:H143)</f><v>97672.973402657502</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97672.973402657502</v></c><c r="AA143" s="154"/><c r="AB143" s="154"/></row><row r="144" spans="2:31" s="51" customFormat="1" ht="15"><c r="B144" s="52"/></row><row r="145" spans="1:21" ht="15.75" customHeight="1"><c r="A145" s="145"/><c r="B145" s="146"/></row><row r="146" spans="1:21" ht="18.75" customHeight="1"><c r="A146" s="144"/><c r="B146" s="262" t="str"><f>Translation!A156</f><v xml:space="preserve">Go to the next sheet dedicated to your Island Sustainable Energy Action Plan </v></c><c r="C146" s="263"/><c r="D146" s="263"/><c r="E146" s="263"/><c r="F146" s="263"/><c r="G146" s="263"/><c r="H146" s="263"/><c r="I146" s="263"/><c r="J146" s="263"/><c r="K146" s="263"/><c r="L146" s="263"/><c r="M146" s="263"/><c r="N146" s="263"/><c r="O146" s="263"/><c r="P146" s="263"/><c r="Q146" s="263"/><c r="R146" s="263"/><c r="S146" s="147"/><c r="T146" s="147"/></row><row r="147" spans="1:21" ht="18.75" customHeight="1"><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c r="B148" s="264"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64"/><c r="D148" s="264"/><c r="E148" s="264"/><c r="F148" s="264"/><c r="G148" s="264"/><c r="H148" s="264"/><c r="I148" s="264"/><c r="J148" s="264"/><c r="K148" s="264"/><c r="L148" s="264"/><c r="M148" s="264"/><c r="N148" s="264"/><c r="O148" s="264"/><c r="P148" s="264"/><c r="Q148" s="264"/><c r="R148" s="264"/><c r="S148" s="264"/><c r="T148" s="264"/><c r="U148" s="264"/></row><row r="149" spans="1:21" ht="12.75" customHeight="1"><c r="B149" s="264"/><c r="C149" s="264"/><c r="D149" s="264"/><c r="E149" s="264"/><c r="F149" s="264"/><c r="G149" s="264"/><c r="H149" s="264"/><c r="I149" s="264"/><c r="J149" s="264"/><c r="K149" s="264"/><c r="L149" s="264"/><c r="M149" s="264"/><c r="N149" s="264"/><c r="O149" s="264"/><c r="P149" s="264"/><c r="Q149" s="264"/><c r="R149" s="264"/><c r="S149" s="264"/><c r="T149" s="264"/><c r="U149" s="264"/></row><row r="150" spans="1:21" ht="12.75" customHeight="1"><c r="B150" s="264"/><c r="C150" s="264"/><c r="D150" s="264"/><c r="E150" s="264"/><c r="F150" s="264"/><c r="G150" s="264"/><c r="H150" s="264"/><c r="I150" s="264"/><c r="J150" s="264"/><c r="K150" s="264"/><c r="L150" s="264"/><c r="M150" s="264"/><c r="N150" s="264"/><c r="O150" s="264"/><c r="P150" s="264"/><c r="Q150" s="264"/><c r="R150" s="264"/><c r="S150" s="264"/><c r="T150" s="264"/><c r="U150" s="264"/></row></sheetData><mergeCells count="70"><mergeCell ref="C8:D8"/><mergeCell ref="S6:U6"/><mergeCell ref="C10:J10"/><mergeCell ref="A4:U4"/><mergeCell ref="A1:U1"/><mergeCell ref="B14:B15"/><mergeCell ref="C14:U14"/><mergeCell ref="C15:F15"/><mergeCell ref="G15:M15"/><mergeCell ref="N15:T15"/><mergeCell ref="U15:U16"/><mergeCell ref="AC56:AC58"/><mergeCell ref="AD56:AD58"/><mergeCell ref="C57:I57"/><mergeCell ref="J57:R57"/><mergeCell ref="S57:S58"/><mergeCell ref="T57:T58"/><mergeCell ref="AB57:AB58"/><mergeCell ref="B56:B57"/><mergeCell ref="C56:S56"/><mergeCell ref="T56:V56"/><mergeCell ref="W56:AB56"/><mergeCell ref="U57:U58"/><mergeCell ref="V57:V58"/><mergeCell ref="W57:X57"/><mergeCell ref="Y57:Z57"/><mergeCell ref="AA57:AA58"/><mergeCell ref="C84:I84"/><mergeCell ref="J84:R84"/><mergeCell ref="S84:S85"/><mergeCell ref="C66:S66"/><mergeCell ref="T66:T68"/><mergeCell ref="C67:I67"/><mergeCell ref="J67:R67"/><mergeCell ref="S67:S68"/><mergeCell ref="C76:Y76"/><mergeCell ref="C77:I77"/><mergeCell ref="J77:R77"/><mergeCell ref="S77:V77"/><mergeCell ref="Y77:Y78"/><mergeCell ref="C83:S83"/><mergeCell ref="S131:S132"/><mergeCell ref="B92:B93"/><mergeCell ref="C92:U92"/><mergeCell ref="C93:F93"/><mergeCell ref="G93:M93"/><mergeCell ref="N93:T93"/><mergeCell ref="U93:U94"/><mergeCell ref="AA140:AA142"/><mergeCell ref="AB140:AB142"/><mergeCell ref="C141:I141"/><mergeCell ref="J141:R141"/><mergeCell ref="S141:V141"/><mergeCell ref="Y141:Y142"/><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M553"/><sheetViews><sheetView showGridLines="0" showZeros="0" tabSelected="1" zoomScale="70" zoomScaleNormal="70" workbookViewID_"0"><selection activeCell="B2" sqref="B2:C2"/></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2" t="str"><f>Translation!$A$31</f><v>Island  Sustainable Energy Action Plan (ISEAP)</v></c><c r="B1" s="252"/><c r="C1" s="252"/><c r="D1" s="252"/><c r="E1" s="252"/><c r="F1" s="252"/><c r="G1" s="252"/><c r="H1" s="252"/><c r="I1" s="252"/><c r="J1" s="252"/><c r="K1" s="252"/><c r="L1" s="252"/><c r="M1" s="252"/></row><row r="2" spans="1:13" ht="28.5" customHeight="1"><c r="A2" s="77"/><c r="B2" s="248" t="s"><v>1446</v></c><c r="C2" s="248"/><c r="D2" s="78" t="str"><f>Translation!$A$10</f><v>Island</v></c><c r="E2" s="79" t="str"><f>'Start here'!$B$5</f><v>Syros</v></c><c r="F2" s="80"/><c r="G2" s="80"/><c r="H2" s="81"/><c r="I2" s="81"/><c r="J2" s="81"/><c r="K2" s="81"/><c r="L2" s="81"/><c r="M2" s="81"/></row><row r="3" spans="1:13" ht="38.25" customHeight="1"><c r="A3" s="22"/><c r="B3" s="23"/><c r="C3" s="24"/><c r="E3" s="25"/><c r="F3" s="25"/><c r="H3" s="26"/><c r="L3" s="27"/><c r="M3" s="27"/></row><row r="4" spans="1:13" ht="15.75"><c r="A4" s="29"/><c r="B4" s="30"/><c r="L4" s="333" t="str"><f>Translation!$A$53</f><v>Mandatory fields</v></c><c r="M4" s="333"/></row><row r="5" spans="1:13" s="101" customFormat="1" ht="36"><c r="A5" s="111" t="s"><v>0</v></c><c r="B5" s="335" t="str"><f>Translation!A157</f><v>TITLE OF ISLAND SUSTAINABLE ENERGY ACTION PLAN</v></c><c r="C5" s="335"/><c r="D5" s="335"/><c r="E5" s="335"/><c r="F5" s="335"/><c r="G5" s="335"/><c r="H5" s="335"/><c r="I5" s="335"/><c r="J5" s="335"/><c r="K5" s="335"/><c r="L5" s="335"/><c r="M5" s="335"/></row><row r="6" spans="1:13" ht="34.5" customHeight="1"><c r="A6" s="28"/><c r="B6" s="325" t="s"><v>1748</v></c><c r="C6" s="326"/><c r="D6" s="326"/><c r="E6" s="326"/><c r="F6" s="326"/><c r="G6" s="326"/><c r="H6" s="326"/><c r="I6" s="326"/><c r="J6" s="326"/><c r="K6" s="326"/><c r="L6" s="326"/><c r="M6" s="327"/></row><row r="7" spans="1:13" ht="15.75" customHeight="1"><c r="A7" s="29"/><c r="B7" s="30"/></row><row r="8" spans="1:13" ht="21.75" customHeight="1"><c r="A8" s="29"/><c r="E8" s="31"/><c r="F8" s="45" t="str"><f>Translation!A159</f><v>Authority approving the plan</v></c><c r="G8" s="332" t="s"><v>1749</v></c><c r="H8" s="332"/><c r="I8" s="332"/><c r="J8" s="332"/><c r="L8" s="32" t="str"><f>Translation!A158</f><v>Date of formal approval</v></c><c r="M8" s="236"/></row><row r="9" spans="1:13" ht="15.75"><c r="A9" s="29"/><c r="B9" s="30"/></row><row r="10" spans="1:13" s="101" customFormat="1" ht="36" customHeight="1"><c r="A10" s="100" t="s"><v>4</v></c><c r="B10" s="334" t="str"><f>Translation!A160</f><v>KEY ELEMENTS OF ISLAND SUSTAINABLE ENERGY ACTION PLAN</v></c><c r="C10" s="334"/><c r="D10" s="334"/><c r="E10" s="334"/><c r="F10" s="334"/><c r="G10" s="334"/><c r="H10" s="334"/><c r="I10" s="334"/><c r="J10" s="334"/><c r="K10" s="334"/><c r="L10" s="334"/><c r="M10" s="334"/></row><row r="11" spans="1:13" s="33" customFormat="1" ht="68.25" customHeight="1"><c r="B11" s="328" t="str"><f>Translation!A161</f><v>SECTORS AND FIELDS OF ACTION</v></c><c r="C11" s="328" t="str"><f>Translation!A162</f><v>ACTIONS
(one line per action - insert lines if necessary; exclude ETS actions)</v></c><c r="D11" s="328" t="str"><f>Translation!A163</f><v>RESPONSIBLE FOR IMPLEMENTATION</v></c><c r="E11" s="330" t="str"><f>Translation!A164</f><v>IMPLEMENTATION SCHEDULE</v></c><c r="F11" s="331"/><c r="G11" s="328" t="str"><f>Translation!A167</f><v>ESTIMATED INVESTMENT COSTS [euro]</v></c><c r="H11" s="328" t="str"><f>Translation!A168</f><v>EXPECTED ENERGY SAVINGS [MWh/year]</v></c><c r="I11" s="328" t="str"><f>Translation!A169</f><v>EXPECTED RENEWABLE ENERGY INCREASE [MWh/year]</v></c><c r="J11" s="328" t="str"><f>Translation!A170</f><v>EXPECTED CO2 REDUCTION [ton/year]</v></c><c r="K11" s="328" t="str"><f>Translation!A171</f><v>ENERGY SAVINGS TARGET IN 2020 [MWh/year]</v></c><c r="L11" s="328" t="str"><f>Translation!A172</f><v>RENEWABLE ENERGY INCREASE TARGET IN 2020 [MWh/year]</v></c><c r="M11" s="328" t="str"><f>Translation!A173</f><v>CO2 REDUCTION TARGET IN 2020 [ton/year]</v></c></row><row r="12" spans="1:13" s="33" customFormat="1" ht="31.5" customHeight="1"><c r="B12" s="329"/><c r="C12" s="329"/><c r="D12" s="329"/><c r="E12" s="34" t="str"><f>Translation!A165</f><v>Starting year</v></c><c r="F12" s="34" t="str"><f>Translation!A166</f><v>Ending year</v></c><c r="G12" s="329"/><c r="H12" s="329"/><c r="I12" s="329"/><c r="J12" s="329"/><c r="K12" s="329"/><c r="L12" s="329"/><c r="M12" s="329"/></row><row r="13" spans="1:13" s="33" customFormat="1" ht="15"><c r="B13" s="197" t="str"><f>Translation!A60</f><v>RESIDENTIAL</v></c><c r="C13" s="198"/><c r="D13" s="198"/><c r="E13" s="199"/><c r="F13" s="199"/><c r="G13" s="200"/><c r="H13" s="200"/><c r="I13" s="200"/><c r="J13" s="200"/><c r="K13" s="200"/><c r="L13" s="200"/><c r="M13" s="200"/></row><row r="14" spans="1:13" s="33" customFormat="1" ht="45"><c r="B14" s="339" t="str"><f>Translation!A61</f><v>Hot water</v></c><c r="C14" s="218" t="s"><v>1688</v></c><c r="D14" s="218" t="s"><v>1689</v></c><c r="E14" s="219"><v>2012</v></c><c r="F14" s="220"><v>2020</v></c><c r="G14" s="221"/><c r="H14" s="221"><v>105.55072671440172</v></c><c r="I14" s="221"/><c r="J14" s="221"><v>22.472577322177433</v></c><c r="K14" s="323"><v>4810.6457139682543</v></c><c r="L14" s="323"><v>211.19212390231891</v></c><c r="M14" s="324"><v>1336.4218503682544</v></c></row><row r="15" spans="1:13" s="33" customFormat="1" ht="30"><c r="B15" s="340"/><c r="C15" s="218" t="s"><v>1690</v></c><c r="D15" s="218" t="s"><v>1689</v></c><c r="E15" s="219"><v>2012</v></c><c r="F15" s="220"><v>2020</v></c><c r="G15" s="221"/><c r="H15" s="221"><v>739.48635124509588</v></c><c r="I15" s="221"><v>609.17714520547133</v></c><c r="J15" s="221"><v>361.31033934434203</v></c><c r="K15" s="342"/><c r="L15" s="342"/><c r="M15" s="344"/></row><row r="16" spans="1:13" s="33" customFormat="1" ht="45"><c r="B16" s="339" t="str"><f>Translation!A62</f><v>Heating and cooling</v></c><c r="C16" s="218" t="s"><v>1691</v></c><c r="D16" s="218" t="s"><v>1689</v></c><c r="E16" s="219"><v>2012</v></c><c r="F16" s="220"><v>2020</v></c><c r="G16" s="221"/><c r="H16" s="221"><v>383.51201945459212</v></c><c r="I16" s="221"/><c r="J16" s="221"><v>94.826505133707542</v></c><c r="K16" s="342"/><c r="L16" s="342"/><c r="M16" s="344"/></row><row r="17" spans="2:13" s="33" customFormat="1" ht="30"><c r="B17" s="341"/><c r="C17" s="218" t="s"><v>1692</v></c><c r="D17" s="218" t="s"><v>1689</v></c><c r="E17" s="219"><v>2012</v></c><c r="F17" s="220"><v>2020</v></c><c r="G17" s="221"/><c r="H17" s="221"><v>-3268.1922572010403</v></c><c r="I17" s="221"/><c r="J17" s="221"><v>-879.63032698448251</v></c><c r="K17" s="342"/><c r="L17" s="342"/><c r="M17" s="344"/></row><row r="18" spans="2:13" s="33" customFormat="1" ht="45"><c r="B18" s="341"/><c r="C18" s="218" t="s"><v>1693</v></c><c r="D18" s="218" t="s"><v>1689</v></c><c r="E18" s="219"><v>2012</v></c><c r="F18" s="220"><v>2020</v></c><c r="G18" s="221"/><c r="H18" s="221"><v>383.51201945459212</v></c><c r="I18" s="221"/><c r="J18" s="221"><v>94.826505133707542</v></c><c r="K18" s="342"/><c r="L18" s="342"/><c r="M18" s="344"/></row><row r="19" spans="2:13" s="33" customFormat="1" ht="45"><c r="B19" s="340"/><c r="C19" s="218" t="s"><v>1694</v></c><c r="D19" s="218" t="s"><v>1689</v></c><c r="E19" s="219"><v>2012</v></c><c r="F19" s="220"><v>2020</v></c><c r="G19" s="221"/><c r="H19" s="221"><v>3531.996267357647</v></c><c r="I19" s="221"/><c r="J19" s="221"><v>873.31516403364049</v></c><c r="K19" s="342"/><c r="L19" s="342"/><c r="M19" s="344"/></row><row r="20" spans="2:13" s="33" customFormat="1" ht="45"><c r="B20" s="339" t="str"><f>Translation!A63</f><v>Lighting</v></c><c r="C20" s="218" t="s"><v>1695</v></c><c r="D20" s="218" t="s"><v>1689</v></c><c r="E20" s="219"><v>2012</v></c><c r="F20" s="220"><v>2020</v></c><c r="G20" s="221"/><c r="H20" s="221"><v>64.43411385161906</v></c><c r="I20" s="221"/><c r="J20" s="221"><v>17.279025888613734</v></c><c r="K20" s="342"/><c r="L20" s="342"/><c r="M20" s="344"/></row><row r="21" spans="2:13" s="33" customFormat="1" ht="30"><c r="B21" s="340"/><c r="C21" s="218" t="s"><v>1696</v></c><c r="D21" s="218" t="s"><v>1689</v></c><c r="E21" s="219"><v>2012</v></c><c r="F21" s="220"><v>2020</v></c><c r="G21" s="221"/><c r="H21" s="221"><v>890.06538502070021</v></c><c r="I21" s="221"/><c r="J21" s="221"><v>238.68509879341582</v></c><c r="K21" s="342"/><c r="L21" s="342"/><c r="M21" s="344"/></row><row r="22" spans="2:13" s="33" customFormat="1" ht="45"><c r="B22" s="339" t="str"><f>Translation!A64</f><v>Cooking</v></c><c r="C22" s="218" t="s"><v>1697</v></c><c r="D22" s="218" t="s"><v>1689</v></c><c r="E22" s="219"><v>2012</v></c><c r="F22" s="220"><v>2020</v></c><c r="G22" s="221"/><c r="H22" s="221"><v>59.479130401444209</v></c><c r="I22" s="221"/><c r="J22" s="221"><v>13.966908110570834</v></c><c r="K22" s="342"/><c r="L22" s="342"/><c r="M22" s="344"/></row><row r="23" spans="2:13" s="33" customFormat="1" ht="45"><c r="B23" s="340"/><c r="C23" s="218" t="s"><v>1698</v></c><c r="D23" s="218" t="s"><v>1689</v></c><c r="E23" s="219"><v>2012</v></c><c r="F23" s="220"><v>2020</v></c><c r="G23" s="221"/><c r="H23" s="221"><v>547.77961551849467</v></c><c r="I23" s="221"/><c r="J23" s="221"><v>128.62978162523683</v></c><c r="K23" s="342"/><c r="L23" s="342"/><c r="M23" s="344"/></row><row r="24" spans="2:13" s="33" customFormat="1" ht="45"><c r="B24" s="339" t="str"><f>Translation!A65</f><v>Refrigerator and freezers</v></c><c r="C24" s="218" t="s"><v>1699</v></c><c r="D24" s="218" t="s"><v>1689</v></c><c r="E24" s="219"><v>2012</v></c><c r="F24" s="220"><v>2020</v></c><c r="G24" s="221"/><c r="H24" s="221"><v>63.198767542463933</v></c><c r="I24" s="221"/><c r="J24" s="221"><v>16.947748253500322</v></c><c r="K24" s="342"/><c r="L24" s="342"/><c r="M24" s="344"/></row><row r="25" spans="2:13" s="33" customFormat="1" ht="45"><c r="B25" s="340"/><c r="C25" s="218" t="s"><v>1700</v></c><c r="D25" s="218" t="s"><v>1689</v></c><c r="E25" s="219"><v>2012</v></c><c r="F25" s="220"><v>2020</v></c><c r="G25" s="221"/><c r="H25" s="221"><v>582.03602426606494</v></c><c r="I25" s="221"/><c r="J25" s="221"><v>156.08215788555228</v></c><c r="K25" s="342"/><c r="L25" s="342"/><c r="M25" s="344"/></row><row r="26" spans="2:13" s="33" customFormat="1" ht="45"><c r="B26" s="339" t="str"><f>Translation!A66</f><v>Laundry machines and dryers</v></c><c r="C26" s="218" t="s"><v>1699</v></c><c r="D26" s="218" t="s"><v>1689</v></c><c r="E26" s="219"><v>2012</v></c><c r="F26" s="220"><v>2020</v></c><c r="G26" s="221"/><c r="H26" s="221"><v>3.8463669384493389</v></c><c r="I26" s="221"/><c r="J26" s="221"><v>1.0314640790877294</v></c><c r="K26" s="342"/><c r="L26" s="342"/><c r="M26" s="344"/></row><row r="27" spans="2:13" s="33" customFormat="1" ht="45"><c r="B27" s="340"/><c r="C27" s="218" t="s"><v>1700</v></c><c r="D27" s="218" t="s"><v>1689</v></c><c r="E27" s="219"><v>2012</v></c><c r="F27" s="220"><v>2020</v></c><c r="G27" s="221"/><c r="H27" s="221"><v>35.423540802711308</v></c><c r="I27" s="221"/><c r="J27" s="221"><v>9.4993822683043412</v></c><c r="K27" s="342"/><c r="L27" s="342"/><c r="M27" s="344"/></row><row r="28" spans="2:13" s="33" customFormat="1" ht="45"><c r="B28" s="339" t="str"><f>Translation!A67</f><v>Dish washing</v></c><c r="C28" s="218" t="s"><v>1699</v></c><c r="D28" s="218" t="s"><v>1689</v></c><c r="E28" s="219"><v>2012</v></c><c r="F28" s="220"><v>2020</v></c><c r="G28" s="221"/><c r="H28" s="221"><v>5.3849137138264878</v></c><c r="I28" s="221"/><c r="J28" s="221"><v>1.4440497107279953</v></c><c r="K28" s="342"/><c r="L28" s="342"/><c r="M28" s="344"/></row><row r="29" spans="2:13" s="33" customFormat="1" ht="45"><c r="B29" s="340"/><c r="C29" s="218" t="s"><v>1700</v></c><c r="D29" s="218" t="s"><v>1689</v></c><c r="E29" s="219"><v>2012</v></c><c r="F29" s="220"><v>2020</v></c><c r="G29" s="221"/><c r="H29" s="221"><v>49.592957123803593</v></c><c r="I29" s="221"/><c r="J29" s="221"><v>13.299135175630605</v></c><c r="K29" s="342"/><c r="L29" s="342"/><c r="M29" s="344"/></row><row r="30" spans="2:13" s="33" customFormat="1" ht="45"><c r="B30" s="339" t="str"><f>Translation!A68</f><v>Tv sets</v></c><c r="C30" s="218" t="s"><v>1699</v></c><c r="D30" s="218" t="s"><v>1689</v></c><c r="E30" s="219"><v>2012</v></c><c r="F30" s="220"><v>2020</v></c><c r="G30" s="221"/><c r="H30" s="221"><v>5.0032357637925697</v></c><c r="I30" s="221"/><c r="J30" s="221"><v>1.3416967367261856</v></c><c r="K30" s="342"/><c r="L30" s="342"/><c r="M30" s="344"/></row><row r="31" spans="2:13" s="33" customFormat="1" ht="45"><c r="B31" s="340"/><c r="C31" s="218" t="s"><v>1700</v></c><c r="D31" s="218" t="s"><v>1689</v></c><c r="E31" s="219"><v>2012</v></c><c r="F31" s="220"><v>2020</v></c><c r="G31" s="221"/><c r="H31" s="221"><v>46.077851921074199</v></c><c r="I31" s="221"/><c r="J31" s="221"><v>12.356504165932872</v></c><c r="K31" s="342"/><c r="L31" s="342"/><c r="M31" s="344"/></row><row r="32" spans="2:13" s="33" customFormat="1" ht="45"><c r="B32" s="35" t="str"><f>Translation!A69</f><v>Other electric appliances</v></c><c r="C32" s="218" t="s"><v>1699</v></c><c r="D32" s="218" t="s"><v>1689</v></c><c r="E32" s="219"><v>2012</v></c><c r="F32" s="220"><v>2020</v></c><c r="G32" s="221"/><c r="H32" s="221"><v>45.02269153749674</v></c><c r="I32" s="221"/><c r="J32" s="221"><v>12.073546234259588</v></c><c r="K32" s="342"/><c r="L32" s="342"/><c r="M32" s="344"/></row><row r="33" spans="2:13" s="33" customFormat="1" ht="45"><c r="B33" s="35"/><c r="C33" s="218" t="s"><v>1700</v></c><c r="D33" s="218" t="s"><v>1689</v></c><c r="E33" s="219"><v>2012</v></c><c r="F33" s="220"><v>2020</v></c><c r="G33" s="221"/><c r="H33" s="221"><v>414.64144639571248</v></c><c r="I33" s="221"/><c r="J33" s="221"><v>111.19265647489293</v></c><c r="K33" s="342"/><c r="L33" s="342"/><c r="M33" s="344"/></row><row r="34" spans="2:13" s="33" customFormat="1" ht="15"><c r="B34" s="35" t="str"><f>Translation!A59</f><v>Overall actions</v></c><c r="C34" s="218"/><c r="D34" s="218"/><c r="E34" s="219"/><c r="F34" s="220"/><c r="G34" s="221"/><c r="H34" s="221"/><c r="I34" s="221"/><c r="J34" s="221"/><c r="K34" s="342"/><c r="L34" s="342"/><c r="M34" s="344"/></row><row r="35" spans="2:13" s="33" customFormat="1" ht="7.5" customHeight="1"><c r="B35" s="35"/><c r="C35" s="16"/><c r="D35" s="16"/><c r="E35" s="17"/><c r="F35" s="18"/><c r="G35" s="19"/><c r="H35" s="19"/><c r="I35" s="19"/><c r="J35" s="19"/><c r="K35" s="343"/><c r="L35" s="343"/><c r="M35" s="345"/></row><row r="36" spans="2:13" s="33" customFormat="1" ht="15"><c r="B36" s="197" t="str"><f>Translation!A70</f><v>PRIMARY SECTOR</v></c><c r="C36" s="198"/><c r="D36" s="198"/><c r="E36" s="199"/><c r="F36" s="199"/><c r="G36" s="200"/><c r="H36" s="200"/><c r="I36" s="200"/><c r="J36" s="200"/><c r="K36" s="200"/><c r="L36" s="200"/><c r="M36" s="200"/></row><row r="37" spans="2:13" s="33" customFormat="1" ht="45"><c r="B37" s="35" t="str"><f>Translation!A71</f><v>Agriculture, forestry and fishing</v></c><c r="C37" s="218" t="s"><v>1701</v></c><c r="D37" s="218" t="s"><v>1702</v></c><c r="E37" s="219"><v>2012</v></c><c r="F37" s="220"><v>2020</v></c><c r="G37" s="221"/><c r="H37" s="221"><v>22.064193905939142</v></c><c r="I37" s="221"/><c r="J37" s="221"><v>5.5951421153440606</v></c><c r="K37" s="323"><v>220.849547926388</v></c><c r="L37" s="323"/><c r="M37" s="324"><v>56.004067586977399</v></c></row><row r="38" spans="2:13" s="33" customFormat="1" ht="45"><c r="B38" s="35"/><c r="C38" s="218" t="s"><v>1703</v></c><c r="D38" s="218" t="s"><v>1702</v></c><c r="E38" s="219"><v>2012</v></c><c r="F38" s="220"><v>2020</v></c><c r="G38" s="221"/><c r="H38" s="221"><v>203.20262876969193</v></c><c r="I38" s="221"/><c r="J38" s="221"><v>51.529078788343924</v></c><c r="K38" s="342"/><c r="L38" s="342"/><c r="M38" s="344"/></row><row r="39" spans="2:13" s="33" customFormat="1" ht="15"><c r="B39" s="35" t="str"><f>Translation!A72</f><v>Mining and quarrying</v></c><c r="C39" s="218"/><c r="D39" s="218"/><c r="E39" s="219"/><c r="F39" s="220"/><c r="G39" s="221"/><c r="H39" s="221"/><c r="I39" s="221"/><c r="J39" s="221"/><c r="K39" s="342"/><c r="L39" s="342"/><c r="M39" s="344"/></row><row r="40" spans="2:13" s="33" customFormat="1" ht="15"><c r="B40" s="35" t="str"><f>Translation!A59</f><v>Overall actions</v></c><c r="C40" s="218"/><c r="D40" s="218"/><c r="E40" s="219"/><c r="F40" s="220"/><c r="G40" s="221"/><c r="H40" s="221"/><c r="I40" s="221"/><c r="J40" s="221"/><c r="K40" s="342"/><c r="L40" s="342"/><c r="M40" s="344"/></row><row r="41" spans="2:13" s="33" customFormat="1" ht="7.5" customHeight="1"><c r="B41" s="35"/><c r="C41" s="16"/><c r="D41" s="16"/><c r="E41" s="17"/><c r="F41" s="18"/><c r="G41" s="19"/><c r="H41" s="19"/><c r="I41" s="19"/><c r="J41" s="19"/><c r="K41" s="343"/><c r="L41" s="343"/><c r="M41" s="345"/></row><row r="42" spans="2:13" s="33" customFormat="1" ht="15"><c r="B42" s="197" t="str"><f>Translation!A73</f><v>SECONDARY SECTOR</v></c><c r="C42" s="198"/><c r="D42" s="198"/><c r="E42" s="199"/><c r="F42" s="199"/><c r="G42" s="200"/><c r="H42" s="200"/><c r="I42" s="200"/><c r="J42" s="200"/><c r="K42" s="200"/><c r="L42" s="200"/><c r="M42" s="200"/></row><row r="43" spans="2:13" s="33" customFormat="1" ht="45"><c r="B43" s="339" t="str"><f>Translation!A74</f><v>Manufacturing</v></c><c r="C43" s="218" t="s"><v>1704</v></c><c r="D43" s="218" t="s"><v>1702</v></c><c r="E43" s="219"><v>2012</v></c><c r="F43" s="220"><v>2020</v></c><c r="G43" s="221"/><c r="H43" s="221"><v>117.12815775415704</v></c><c r="I43" s="221"/><c r="J43" s="221"><v>29.579173762729624</v></c><c r="K43" s="323"><v>1858.22704922156</v></c><c r="L43" s="323"/><c r="M43" s="324"><v>480.75337359279803</v></c></row><row r="44" spans="2:13" s="33" customFormat="1" ht="45"><c r="B44" s="340"/><c r="C44" s="218" t="s"><v>1705</v></c><c r="D44" s="218" t="s"><v>1702</v></c><c r="E44" s="219"><v>2012</v></c><c r="F44" s="220"><v>2020</v></c><c r="G44" s="221"/><c r="H44" s="221"><v>1056.4765264824835</v></c><c r="I44" s="221"/><c r="J44" s="221"><v>266.79923386715626</v></c><c r="K44" s="342"/><c r="L44" s="342"/><c r="M44" s="344"/></row><row r="45" spans="2:13" s="33" customFormat="1" ht="60"><c r="B45" s="339" t="str"><f>Translation!A75</f><v>Water supply, sewerage, waste management and remediation activities</v></c><c r="C45" s="218" t="s"><v>1706</v></c><c r="D45" s="218" t="s"><v>1689</v></c><c r="E45" s="219"><v>2012</v></c><c r="F45" s="220"><v>2020</v></c><c r="G45" s="221"/><c r="H45" s="221"><v>36.053358911834138</v></c><c r="I45" s="221"/><c r="J45" s="221"><v>9.6682779473485425</v></c><c r="K45" s="342"/><c r="L45" s="342"/><c r="M45" s="344"/></row><row r="46" spans="2:13" s="33" customFormat="1" ht="60"><c r="B46" s="340"/><c r="C46" s="218" t="s"><v>1707</v></c><c r="D46" s="218" t="s"><v>1689</v></c><c r="E46" s="219"><v>2012</v></c><c r="F46" s="220"><v>2020</v></c><c r="G46" s="221"/><c r="H46" s="221"><v>325.19530846852444</v></c><c r="I46" s="221"/><c r="J46" s="221"><v>87.206261062667991</v></c><c r="K46" s="342"/><c r="L46" s="342"/><c r="M46" s="344"/></row><row r="47" spans="2:13" s="33" customFormat="1" ht="45"><c r="B47" s="35" t="str"><f>Translation!A76</f><v>Construction</v></c><c r="C47" s="218" t="s"><v>1708</v></c><c r="D47" s="218" t="s"><v>1702</v></c><c r="E47" s="219"><v>2012</v></c><c r="F47" s="220"><v>2020</v></c><c r="G47" s="221"/><c r="H47" s="221"><v>36.054382441371366</v></c><c r="I47" s="221"/><c r="J47" s="221"><v>9.7109341549738826</v></c><c r="K47" s="342"/><c r="L47" s="342"/><c r="M47" s="344"/></row><row r="48" spans="2:13" s="33" customFormat="1" ht="45"><c r="B48" s="35"/><c r="C48" s="218" t="s"><v>1709</v></c><c r="D48" s="218" t="s"><v>1702</v></c><c r="E48" s="219"><v>2012</v></c><c r="F48" s="220"><v>2020</v></c><c r="G48" s="221"/><c r="H48" s="221"><v>325.20454053488925</v></c><c r="I48" s="221"/><c r="J48" s="221"><v>87.591012969687455</v></c><c r="K48" s="342"/><c r="L48" s="342"/><c r="M48" s="344"/></row><row r="49" spans="2:13" s="33" customFormat="1" ht="15"><c r="B49" s="35" t="str"><f>Translation!A59</f><v>Overall actions</v></c><c r="C49" s="218"/><c r="D49" s="218"/><c r="E49" s="219"/><c r="F49" s="220"/><c r="G49" s="221"/><c r="H49" s="221"/><c r="I49" s="221"/><c r="J49" s="221"/><c r="K49" s="342"/><c r="L49" s="342"/><c r="M49" s="344"/></row><row r="50" spans="2:13" s="33" customFormat="1" ht="7.5" customHeight="1"><c r="B50" s="35"/><c r="C50" s="16"/><c r="D50" s="16"/><c r="E50" s="17"/><c r="F50" s="18"/><c r="G50" s="19"/><c r="H50" s="19"/><c r="I50" s="19"/><c r="J50" s="19"/><c r="K50" s="343"/><c r="L50" s="343"/><c r="M50" s="345"/></row><row r="51" spans="2:13" s="33" customFormat="1" ht="15"><c r="B51" s="197" t="str"><f>Translation!A77</f><v>TERTIARY SECTOR</v></c><c r="C51" s="198"/><c r="D51" s="198"/><c r="E51" s="199"/><c r="F51" s="199"/><c r="G51" s="200"/><c r="H51" s="200"/><c r="I51" s="200"/><c r="J51" s="200"/><c r="K51" s="200"/><c r="L51" s="200"/><c r="M51" s="200"/></row><row r="52" spans="2:13" s="33" customFormat="1" ht="45"><c r="B52" s="339" t="str"><f>Translation!A78</f><v xml:space="preserve">Wholesale and retail trade; repair of motor vehicles and motorcycles </v></c><c r="C52" s="218" t="s"><v>1710</v></c><c r="D52" s="218" t="s"><v>1702</v></c><c r="E52" s="219"><v>2012</v></c><c r="F52" s="220"><v>2020</v></c><c r="G52" s="221"/><c r="H52" s="221"><v>197.7291477146662</v></c><c r="I52" s="221"/><c r="J52" s="221"><v>52.841354551165651</v></c><c r="K52" s="323"><v>6393.4547141397197</v></c><c r="L52" s="323"><v>57.928771138576799</v></c><c r="M52" s="324"><v>1728.72565043452</v></c></row><row r="53" spans="2:13" s="33" customFormat="1" ht="105"><c r="B53" s="341"/><c r="C53" s="218" t="s"><v>1711</v></c><c r="D53" s="218" t="s"><v>1702</v></c><c r="E53" s="219"><v>2012</v></c><c r="F53" s="220"><v>2020</v></c><c r="G53" s="221"/><c r="H53" s="221"><v>1510.0089039928669</v></c><c r="I53" s="221"/><c r="J53" s="221"><v>403.53643756385037</v></c><c r="K53" s="342"/><c r="L53" s="342"/><c r="M53" s="344"/></row><row r="54" spans="2:13" s="33" customFormat="1" ht="30"><c r="B54" s="340"/><c r="C54" s="218" t="s"><v>1692</v></c><c r="D54" s="218" t="s"><v>1702</v></c><c r="E54" s="219"><v>2012</v></c><c r="F54" s="220"><v>2020</v></c><c r="G54" s="221"/><c r="H54" s="221"><v>-152.46738163173561</v></c><c r="I54" s="221"/><c r="J54" s="221"><v>-41.071125634687228</v></c><c r="K54" s="342"/><c r="L54" s="342"/><c r="M54" s="344"/></row><row r="55" spans="2:13" s="33" customFormat="1" ht="45"><c r="B55" s="339" t="str"><f>Translation!A79</f><v>Accommodation and food service activities</v></c><c r="C55" s="218" t="s"><v>1712</v></c><c r="D55" s="218" t="s"><v>1702</v></c><c r="E55" s="219"><v>2012</v></c><c r="F55" s="220"><v>2020</v></c><c r="G55" s="221"/><c r="H55" s="221"><v>180.20097852156809</v></c><c r="I55" s="221"/><c r="J55" s="221"><v>47.28949363448838</v></c><c r="K55" s="342"/><c r="L55" s="342"/><c r="M55" s="344"/></row><row r="56" spans="2:13" s="33" customFormat="1" ht="135"><c r="B56" s="341"/><c r="C56" s="218" t="s"><v>1713</v></c><c r="D56" s="218" t="s"><v>1702</v></c><c r="E56" s="219"><v>2012</v></c><c r="F56" s="220"><v>2020</v></c><c r="G56" s="221"/><c r="H56" s="221"><v>1423.1642249932306</v></c><c r="I56" s="221"/><c r="J56" s="221"><v>373.47586073518806</v></c><c r="K56" s="342"/><c r="L56" s="342"/><c r="M56" s="344"/></row><row r="57" spans="2:13" s="33" customFormat="1" ht="60"><c r="B57" s="341"/><c r="C57" s="218" t="s"><v>1714</v></c><c r="D57" s="218" t="s"><v>1702</v></c><c r="E57" s="219"><v>2012</v></c><c r="F57" s="220"><v>2020</v></c><c r="G57" s="221"/><c r="H57" s="221"><v>41.534042106876669</v></c><c r="I57" s="221"><v>74.863460238161977</v></c><c r="J57" s="221"><v>31.139496283728576</v></c><c r="K57" s="342"/><c r="L57" s="342"/><c r="M57" s="344"/></row><row r="58" spans="2:13" s="33" customFormat="1" ht="45"><c r="B58" s="341"/><c r="C58" s="218" t="s"><v>1715</v></c><c r="D58" s="218" t="s"><v>1702</v></c><c r="E58" s="219"><v>2012</v></c><c r="F58" s="220"><v>2020</v></c><c r="G58" s="221"/><c r="H58" s="221"><v>180.20097852156809</v></c><c r="I58" s="221"/><c r="J58" s="221"><v>47.28949363448838</v></c><c r="K58" s="342"/><c r="L58" s="342"/><c r="M58" s="344"/></row><row r="59" spans="2:13" s="33" customFormat="1" ht="165"><c r="B59" s="341"/><c r="C59" s="218" t="s"><v>1716</v></c><c r="D59" s="218" t="s"><v>1702</v></c><c r="E59" s="219"><v>2012</v></c><c r="F59" s="220"><v>2020</v></c><c r="G59" s="221"/><c r="H59" s="221"><v>1619.552759217758</v></c><c r="I59" s="221"/><c r="J59" s="221"><v>425.0133962985031</v></c><c r="K59" s="342"/><c r="L59" s="342"/><c r="M59" s="344"/></row><row r="60" spans="2:13" s="33" customFormat="1" ht="60"><c r="B60" s="340"/><c r="C60" s="218" t="s"><v>1717</v></c><c r="D60" s="218" t="s"><v>1702</v></c><c r="E60" s="219"><v>2012</v></c><c r="F60" s="220"><v>2020</v></c><c r="G60" s="221"/><c r="H60" s="221"><v>-46.899477475788444</v></c><c r="I60" s="221"><v>33.688557107173743</v></c><c r="J60" s="221"><v>-3.6776061800741848</v></c><c r="K60" s="342"/><c r="L60" s="342"/><c r="M60" s="344"/></row><row r="61" spans="2:13" s="33" customFormat="1" ht="45"><c r="B61" s="339" t="str"><f>Translation!A80</f><v>General public administration and social security</v></c><c r="C61" s="218" t="s"><v>1718</v></c><c r="D61" s="218" t="s"><v>1689</v></c><c r="E61" s="219"><v>2012</v></c><c r="F61" s="220"><v>2020</v></c><c r="G61" s="221"/><c r="H61" s="221"><v>47.490602000719974</v></c><c r="I61" s="221"/><c r="J61" s="221"><v>12.731299221159942</v></c><c r="K61" s="342"/><c r="L61" s="342"/><c r="M61" s="344"/></row><row r="62" spans="2:13" s="33" customFormat="1" ht="165"><c r="B62" s="341"/><c r="C62" s="218" t="s"><v>1719</v></c><c r="D62" s="218" t="s"><v>1689</v></c><c r="E62" s="219"><v>2012</v></c><c r="F62" s="220"><v>2020</v></c><c r="G62" s="221"/><c r="H62" s="221"><v>512.93837172007704</v></c><c r="I62" s="221"/><c r="J62" s="221"><v>137.50871998400544</v></c><c r="K62" s="342"/><c r="L62" s="342"/><c r="M62" s="344"/></row><row r="63" spans="2:13" s="33" customFormat="1" ht="30"><c r="B63" s="340"/><c r="C63" s="218" t="s"><v>1720</v></c><c r="D63" s="218" t="s"><v>1689</v></c><c r="E63" s="219"><v>2012</v></c><c r="F63" s="220"><v>2020</v></c><c r="G63" s="221"/><c r="H63" s="221"><v>-117.74373018645889</v></c><c r="I63" s="221"/><c r="J63" s="221"><v>-31.681646007814884</v></c><c r="K63" s="342"/><c r="L63" s="342"/><c r="M63" s="344"/></row><row r="64" spans="2:13" s="33" customFormat="1" ht="30"><c r="B64" s="35" t="str"><f>Translation!A81</f><v>Defence, justice, police and fire departments</v></c><c r="C64" s="218"/><c r="D64" s="218" t="s"><v>1689</v></c><c r="E64" s="219"><v>2012</v></c><c r="F64" s="220"><v>2020</v></c><c r="G64" s="221"/><c r="H64" s="221"/><c r="I64" s="221"/><c r="J64" s="221"/><c r="K64" s="342"/><c r="L64" s="342"/><c r="M64" s="344"/></row><row r="65" spans="2:13" s="33" customFormat="1" ht="45"><c r="B65" s="339" t="str"><f>Translation!A82</f><v>Education</v></c><c r="C65" s="218" t="s"><v>1721</v></c><c r="D65" s="218" t="s"><v>1722</v></c><c r="E65" s="219"><v>2012</v></c><c r="F65" s="220"><v>2020</v></c><c r="G65" s="221"/><c r="H65" s="221"><v>11.277154668531795</v></c><c r="I65" s="221"/><c r="J65" s="221"><v>3.0207830574137109</v></c><c r="K65" s="342"/><c r="L65" s="342"/><c r="M65" s="344"/></row><row r="66" spans="2:13" s="33" customFormat="1" ht="120"><c r="B66" s="341"/><c r="C66" s="218" t="s"><v>1723</v></c><c r="D66" s="218" t="s"><v>1722</v></c><c r="E66" s="219"><v>2012</v></c><c r="F66" s="220"><v>2020</v></c><c r="G66" s="221"/><c r="H66" s="221"><v>126.07986277475074</v></c><c r="I66" s="221"/><c r="J66" s="221"><v>33.772695732868868</v></c><c r="K66" s="342"/><c r="L66" s="342"/><c r="M66" s="344"/></row><row r="67" spans="2:13" s="33" customFormat="1" ht="30"><c r="B67" s="340"/><c r="C67" s="218" t="s"><v>1724</v></c><c r="D67" s="218" t="s"><v>1722</v></c><c r="E67" s="219"><v>2012</v></c><c r="F67" s="220"><v>2020</v></c><c r="G67" s="221"/><c r="H67" s="221"><v>-166.00610818663458</v></c><c r="I67" s="221"/><c r="J67" s="221"><v>-44.529942628694698</v></c><c r="K67" s="342"/><c r="L67" s="342"/><c r="M67" s="344"/></row><row r="68" spans="2:13" s="33" customFormat="1" ht="45"><c r="B68" s="339" t="str"><f>Translation!A83</f><v>Human health and social work activities</v></c><c r="C68" s="218" t="s"><v>1725</v></c><c r="D68" s="218" t="s"><v>1726</v></c><c r="E68" s="219"><v>2012</v></c><c r="F68" s="220"><v>2020</v></c><c r="G68" s="221"/><c r="H68" s="221"><v>7.5394353766459972</v></c><c r="I68" s="221"/><c r="J68" s="221"><v>2.020268575521186</v></c><c r="K68" s="342"/><c r="L68" s="342"/><c r="M68" s="344"/></row><row r="69" spans="2:13" s="33" customFormat="1" ht="165"><c r="B69" s="341"/><c r="C69" s="218" t="s"><v>1719</v></c><c r="D69" s="218" t="s"><v>1726</v></c><c r="E69" s="219"><v>2012</v></c><c r="F69" s="220"><v>2020</v></c><c r="G69" s="221"/><c r="H69" s="221"><v>72.83224683181227</v></c><c r="I69" s="221"/><c r="J69" s="221"><v>19.516143080904538</v></c><c r="K69" s="342"/><c r="L69" s="342"/><c r="M69" s="344"/></row><row r="70" spans="2:13" s="33" customFormat="1" ht="45"><c r="B70" s="340"/><c r="C70" s="218" t="s"><v>1727</v></c><c r="D70" s="218" t="s"><v>1728</v></c><c r="E70" s="219"><v>2012</v></c><c r="F70" s="220"><v>2020</v></c><c r="G70" s="221"/><c r="H70" s="221"><v>-22.278574997921371</v></c><c r="I70" s="221"><v>44.227512590731848</v></c><c r="J70" s="221"><v>5.8118932836417416</v></c><c r="K70" s="342"/><c r="L70" s="342"/><c r="M70" s="344"/></row><row r="71" spans="2:13" s="33" customFormat="1" ht="45"><c r="B71" s="339" t="str"><f>Translation!A84</f><v>Other services</v></c><c r="C71" s="218" t="s"><v>1729</v></c><c r="D71" s="218" t="s"><v>1702</v></c><c r="E71" s="219"><v>2012</v></c><c r="F71" s="220"><v>2020</v></c><c r="G71" s="221"/><c r="H71" s="221"><v>141.9593881028575</v></c><c r="I71" s="221"/><c r="J71" s="221"><v>37.937382754682204</v></c><c r="K71" s="342"/><c r="L71" s="342"/><c r="M71" s="344"/></row><row r="72" spans="2:13" s="33" customFormat="1" ht="105"><c r="B72" s="341"/><c r="C72" s="218" t="s"><v>1711</v></c><c r="D72" s="218" t="s"><v>1702</v></c><c r="E72" s="219"><v>2012</v></c><c r="F72" s="220"><v>2020</v></c><c r="G72" s="221"/><c r="H72" s="221"><v>1084.1089567128156</v></c><c r="I72" s="221"/><c r="J72" s="221"><v>289.71846799455426</v></c><c r="K72" s="342"/><c r="L72" s="342"/><c r="M72" s="344"/></row><row r="73" spans="2:13" s="33" customFormat="1" ht="30"><c r="B73" s="340"/><c r="C73" s="218" t="s"><v>1692</v></c><c r="D73" s="218" t="s"><v>1702</v></c><c r="E73" s="219"><v>2012</v></c><c r="F73" s="220"><v>2020</v></c><c r="G73" s="221"/><c r="H73" s="221"><v>-144.15881118217172</v></c><c r="I73" s="221"/><c r="J73" s="221"><v>-38.83299222460159</v></c><c r="K73" s="342"/><c r="L73" s="342"/><c r="M73" s="344"/></row><row r="74" spans="2:13" s="33" customFormat="1" ht="45"><c r="B74" s="35" t="str"><f>Translation!A85</f><v>Public lighting</v></c><c r="C74" s="218" t="s"><v>1730</v></c><c r="D74" s="218" t="s"><v>1731</v></c><c r="E74" s="219"><v>2012</v></c><c r="F74" s="220"><v>2020</v></c><c r="G74" s="221"/><c r="H74" s="221"><v>23.456863285469201</v></c><c r="I74" s="221"/><c r="J74" s="221"><v>6.2903285813517869</v></c><c r="K74" s="342"/><c r="L74" s="342"/><c r="M74" s="344"/></row><row r="75" spans="2:13" s="33" customFormat="1" ht="45"><c r="B75" s="35"/><c r="C75" s="218" t="s"><v>1732</v></c><c r="D75" s="218" t="s"><v>1731</v></c><c r="E75" s="219"><v>2012</v></c><c r="F75" s="220"><v>2020</v></c><c r="G75" s="221"/><c r="H75" s="221"><v>231.03577937397898</v></c><c r="I75" s="221"/><c r="J75" s="221"><v>61.95589532267897</v></c><c r="K75" s="342"/><c r="L75" s="342"/><c r="M75" s="344"/></row><row r="76" spans="2:13" s="33" customFormat="1" ht="15"><c r="B76" s="35" t="str"><f>Translation!A59</f><v>Overall actions</v></c><c r="C76" s="218"/><c r="D76" s="218"/><c r="E76" s="219"/><c r="F76" s="220"/><c r="G76" s="221"/><c r="H76" s="221"/><c r="I76" s="221"/><c r="J76" s="221"/><c r="K76" s="342"/><c r="L76" s="342"/><c r="M76" s="344"/></row><row r="77" spans="2:13" s="33" customFormat="1" ht="7.5" customHeight="1"><c r="B77" s="35"/><c r="C77" s="16"/><c r="D77" s="16"/><c r="E77" s="17"/><c r="F77" s="18"/><c r="G77" s="19"/><c r="H77" s="19"/><c r="I77" s="19"/><c r="J77" s="19"/><c r="K77" s="343"/><c r="L77" s="343"/><c r="M77" s="345"/></row><row r="78" spans="2:13" s="33" customFormat="1" ht="15"><c r="B78" s="197" t="str"><f>Translation!A86</f><v>TRANSPORTS</v></c><c r="C78" s="198"/><c r="D78" s="198"/><c r="E78" s="199"/><c r="F78" s="199"/><c r="G78" s="200"/><c r="H78" s="200"/><c r="I78" s="200"/><c r="J78" s="200"/><c r="K78" s="200"/><c r="L78" s="200"/><c r="M78" s="200"/></row><row r="79" spans="2:13" s="33" customFormat="1" ht="60"><c r="B79" s="339" t="str"><f>Translation!A87</f><v>Passenger transport by road (public transport, taxi, tourism, transfers, etc.)</v></c><c r="C79" s="218" t="s"><v>1733</v></c><c r="D79" s="218" t="s"><v>1734</v></c><c r="E79" s="219"><v>2012</v></c><c r="F79" s="220"><v>2020</v></c><c r="G79" s="221"/><c r="H79" s="221"><v>-8.3489484648194363</v></c><c r="I79" s="221"/><c r="J79" s="221"><v>-2.2010100648233979</v></c><c r="K79" s="323"><v>714.76091487157305</v></c><c r="L79" s="323"/><c r="M79" s="324"><v>166.86859701312201</v></c></row><row r="80" spans="2:13" s="33" customFormat="1" ht="45"><c r="B80" s="341"/><c r="C80" s="218" t="s"><v>1735</v></c><c r="D80" s="218" t="s"><v>1736</v></c><c r="E80" s="219"><v>2012</v></c><c r="F80" s="220"><v>2020</v></c><c r="G80" s="221"/><c r="H80" s="221"><v>28.687763371246142</v></c><c r="I80" s="221"/><c r="J80" s="221"><v>7.5628752750150552</v></c><c r="K80" s="342"/><c r="L80" s="342"/><c r="M80" s="344"/></row><row r="81" spans="2:13" s="33" customFormat="1" ht="45"><c r="B81" s="340"/><c r="C81" s="218" t="s"><v>1737</v></c><c r="D81" s="218" t="s"><v>1689</v></c><c r="E81" s="219"><v>2012</v></c><c r="F81" s="220"><v>2020</v></c><c r="G81" s="221"/><c r="H81" s="221"><v>-24.257541680255802</v></c><c r="I81" s="221"/><c r="J81" s="221"><v>-6.5503903615301375</v></c><c r="K81" s="342"/><c r="L81" s="342"/><c r="M81" s="344"/></row><row r="82" spans="2:13" s="33" customFormat="1" ht="45"><c r="B82" s="339" t="str"><f>Translation!A88</f><v>Freight transport by road and removal services</v></c><c r="C82" s="218" t="s"><v>1738</v></c><c r="D82" s="218" t="s"><v>1739</v></c><c r="E82" s="219"><v>2012</v></c><c r="F82" s="220"><v>2020</v></c><c r="G82" s="221"/><c r="H82" s="221"><v>473.30763333616778</v></c><c r="I82" s="221"/><c r="J82" s="221"><v>124.7767750770662</v></c><c r="K82" s="342"/><c r="L82" s="342"/><c r="M82" s="344"/></row><row r="83" spans="2:13" s="33" customFormat="1" ht="45"><c r="B83" s="340"/><c r="C83" s="218" t="s"><v>1740</v></c><c r="D83" s="218" t="s"><v>1689</v></c><c r="E83" s="219"><v>2012</v></c><c r="F83" s="220"><v>2020</v></c><c r="G83" s="221"/><c r="H83" s="221"><v>-400.21522398404261</v></c><c r="I83" s="221"/><c r="J83" s="221"><v>-108.07220205059922</v></c><c r="K83" s="342"/><c r="L83" s="342"/><c r="M83" s="344"/></row><row r="84" spans="2:13" s="33" customFormat="1" ht="45"><c r="B84" s="339" t="str"><f>Translation!A89</f><v>Other fleet for public and private services</v></c><c r="C84" s="218" t="s"><v>1741</v></c><c r="D84" s="218" t="s"><v>1689</v></c><c r="E84" s="219"><v>2012</v></c><c r="F84" s="220"><v>2020</v></c><c r="G84" s="221"/><c r="H84" s="221"><v>19.278649011924344</v></c><c r="I84" s="221"/><c r="J84" s="221"><v>4.8387431373800309</v></c><c r="K84" s="342"/><c r="L84" s="342"/><c r="M84" s="344"/></row><row r="85" spans="2:13" s="33" customFormat="1" ht="45"><c r="B85" s="340"/><c r="C85" s="218" t="s"><v>1742</v></c><c r="D85" s="218" t="s"><v>1689</v></c><c r="E85" s="219"><v>2012</v></c><c r="F85" s="220"><v>2020</v></c><c r="G85" s="221"/><c r="H85" s="221"><v>-12.226923891795902</v></c><c r="I85" s="221"/><c r="J85" s="221"><v>-3.3653444836220134</v></c><c r="K85" s="342"/><c r="L85" s="342"/><c r="M85" s="344"/></row><row r="86" spans="2:13" s="33" customFormat="1" ht="45"><c r="B86" s="35" t="str"><f>Translation!A90</f><v>Private transports</v></c><c r="C86" s="218" t="s"><v>1743</v></c><c r="D86" s="218" t="s"><v>1689</v></c><c r="E86" s="219"><v>2012</v></c><c r="F86" s="220"><v>2020</v></c><c r="G86" s="221"/><c r="H86" s="221"><v>106.31269053393044</v></c><c r="I86" s="221"/><c r="J86" s="221"><v>26.764006035790469</v></c><c r="K86" s="342"/><c r="L86" s="342"/><c r="M86" s="344"/></row><row r="87" spans="2:13" s="33" customFormat="1" ht="30"><c r="B87" s="35"/><c r="C87" s="218" t="s"><v>1744</v></c><c r="D87" s="218" t="s"><v>1689</v></c><c r="E87" s="219"><v>2012</v></c><c r="F87" s="220"><v>2020</v></c><c r="G87" s="221"/><c r="H87" s="221"><v>1030.1855418033276</v></c><c r="I87" s="221"/><c r="J87" s="221"><v>259.34713833642957</v></c><c r="K87" s="342"/><c r="L87" s="342"/><c r="M87" s="344"/></row><row r="88" spans="2:13" s="33" customFormat="1" ht="45"><c r="B88" s="35"/><c r="C88" s="218" t="s"><v>1745</v></c><c r="D88" s="218" t="s"><v>1689</v></c><c r="E88" s="219"><v>2012</v></c><c r="F88" s="220"><v>2020</v></c><c r="G88" s="221"/><c r="H88" s="221"><v>-653.36529578721252</v></c><c r="I88" s="221"/><c r="J88" s="221"><v>-179.62852562375096</v></c><c r="K88" s="342"/><c r="L88" s="342"/><c r="M88" s="344"/></row><row r="89" spans="2:13" s="33" customFormat="1" ht="15"><c r="B89" s="35" t="str"><f>Translation!A59</f><v>Overall actions</v></c><c r="C89" s="218"/><c r="D89" s="218"/><c r="E89" s="219"/><c r="F89" s="220"/><c r="G89" s="221"/><c r="H89" s="221"/><c r="I89" s="221"/><c r="J89" s="221"/><c r="K89" s="342"/><c r="L89" s="342"/><c r="M89" s="344"/></row><row r="90" spans="2:13" s="33" customFormat="1" ht="7.5" customHeight="1"><c r="B90" s="35"/><c r="C90" s="16"/><c r="D90" s="16"/><c r="E90" s="17"/><c r="F90" s="18"/><c r="G90" s="19"/><c r="H90" s="19"/><c r="I90" s="19"/><c r="J90" s="19"/><c r="K90" s="343"/><c r="L90" s="343"/><c r="M90" s="345"/></row><row r="91" spans="2:13" s="33" customFormat="1" ht="15"><c r="B91" s="197" t="str"><f>Translation!$A$174</f><v>SECONDARY ENERGY PRODUCTION AND ENERGY FLUXES</v></c><c r="C91" s="198"/><c r="D91" s="198"/><c r="E91" s="199"/><c r="F91" s="199"/><c r="G91" s="200"/><c r="H91" s="200"/><c r="I91" s="200"/><c r="J91" s="200"/><c r="K91" s="200"/><c r="L91" s="200"/><c r="M91" s="200"/></row><row r="92" spans="2:13" s="33" customFormat="1" ht="15"><c r="B92" s="35" t="str"><f>Translation!$A$175</f><v>Electricity (non-renewable)</v></c><c r="C92" s="218"/><c r="D92" s="218"/><c r="E92" s="219"/><c r="F92" s="220"/><c r="G92" s="221"/><c r="H92" s="221"/><c r="I92" s="221"/><c r="J92" s="221"/><c r="K92" s="323"/><c r="L92" s="323"><v>4939.32</v></c><c r="M92" s="324"><v>4358.7288306905202</v></c></row><row r="93" spans="2:13" s="33" customFormat="1" ht="15"><c r="B93" s="35" t="str"><f>Translation!$A$176</f><v>Heat (non-renewable)</v></c><c r="C93" s="218"/><c r="D93" s="218"/><c r="E93" s="219"/><c r="F93" s="220"/><c r="G93" s="221"/><c r="H93" s="221"/><c r="I93" s="221"/><c r="J93" s="221"/><c r="K93" s="342"/><c r="L93" s="342"/><c r="M93" s="344"/></row><row r="94" spans="2:13" s="33" customFormat="1" ht="15"><c r="B94" s="35" t="str"><f>Translation!$A$177</f><v>Cold (non-renewable)</v></c><c r="C94" s="218"/><c r="D94" s="218"/><c r="E94" s="219"/><c r="F94" s="220"/><c r="G94" s="221"/><c r="H94" s="221"/><c r="I94" s="221"/><c r="J94" s="221"/><c r="K94" s="342"/><c r="L94" s="342"/><c r="M94" s="344"/></row><row r="95" spans="2:13" s="33" customFormat="1" ht="15"><c r="B95" s="35" t="str"><f>Translation!$A$178</f><v>Hydro</v></c><c r="C95" s="218"/><c r="D95" s="218"/><c r="E95" s="219"/><c r="F95" s="220"/><c r="G95" s="221"/><c r="H95" s="221"/><c r="I95" s="221"/><c r="J95" s="221"/><c r="K95" s="342"/><c r="L95" s="342"/><c r="M95" s="344"/></row><row r="96" spans="2:13" s="33" customFormat="1" ht="15"><c r="B96" s="35" t="str"><f>Translation!$A$179</f><v>Wind</v></c><c r="C96" s="218" t="s"><v>1746</v></c><c r="D96" s="218" t="s"><v>1689</v></c><c r="E96" s="219"><v>2013</v></c><c r="F96" s="220"><v>2020</v></c><c r="G96" s="221"/><c r="H96" s="221"/><c r="I96" s="221"><v>4317.0977777777789</v></c><c r="J96" s="221"><v>3809.6455684001007</v></c><c r="K96" s="342"/><c r="L96" s="342"/><c r="M96" s="344"/></row><row r="97" spans="2:13" s="33" customFormat="1" ht="15"><c r="B97" s="35" t="str"><f>Translation!$A$180</f><v>Solar</v></c><c r="C97" s="218" t="s"><v>1747</v></c><c r="D97" s="218" t="s"><v>1689</v></c><c r="E97" s="219"><v>2012</v></c><c r="F97" s="220"><v>2020</v></c><c r="G97" s="221"/><c r="H97" s="221"/><c r="I97" s="221"><v>622.22222222222217</v></c><c r="J97" s="221"><v>549.08326229041108</v></c><c r="K97" s="342"/><c r="L97" s="342"/><c r="M97" s="344"/></row><row r="98" spans="2:13" s="33" customFormat="1" ht="15"><c r="B98" s="35" t="str"><f>Translation!$A$181</f><v>Geothermal</v></c><c r="C98" s="218"/><c r="D98" s="218"/><c r="E98" s="219"/><c r="F98" s="220"/><c r="G98" s="221"/><c r="H98" s="221"/><c r="I98" s="221"/><c r="J98" s="221"/><c r="K98" s="342"/><c r="L98" s="342"/><c r="M98" s="344"/></row><row r="99" spans="2:13" s="33" customFormat="1" ht="15"><c r="B99" s="35" t="str"><f>Translation!$A$182</f><v>Ocean</v></c><c r="C99" s="218"/><c r="D99" s="218"/><c r="E99" s="219"/><c r="F99" s="220"/><c r="G99" s="221"/><c r="H99" s="221"/><c r="I99" s="221"/><c r="J99" s="221"/><c r="K99" s="342"/><c r="L99" s="342"/><c r="M99" s="344"/></row><row r="100" spans="2:13" s="33" customFormat="1" ht="15"><c r="B100" s="35" t="str"><f>Translation!$A$183</f><v>Biomass</v></c><c r="C100" s="218"/><c r="D100" s="218"/><c r="E100" s="219"/><c r="F100" s="220"/><c r="G100" s="221"/><c r="H100" s="221"/><c r="I100" s="221"/><c r="J100" s="221"/><c r="K100" s="342"/><c r="L100" s="342"/><c r="M100" s="344"/></row><row r="101" spans="2:13" s="33" customFormat="1" ht="15"><c r="B101" s="35" t="str"><f>Translation!$A$184</f><v>Urban waste</v></c><c r="C101" s="218"/><c r="D101" s="218"/><c r="E101" s="219"/><c r="F101" s="220"/><c r="G101" s="221"/><c r="H101" s="221"/><c r="I101" s="221"/><c r="J101" s="221"/><c r="K101" s="342"/><c r="L101" s="342"/><c r="M101" s="344"/></row><row r="102" spans="2:13" s="33" customFormat="1" ht="15"><c r="B102" s="35" t="str"><f>Translation!$A$185</f><v>Storage</v></c><c r="C102" s="218"/><c r="D102" s="218"/><c r="E102" s="219"/><c r="F102" s="220"/><c r="G102" s="221"/><c r="H102" s="221"/><c r="I102" s="221"/><c r="J102" s="221"/><c r="K102" s="342"/><c r="L102" s="342"/><c r="M102" s="344"/></row><row r="103" spans="2:13" s="33" customFormat="1" ht="15"><c r="B103" s="35" t="str"><f>Translation!$A$186</f><v>External connection</v></c><c r="C103" s="218"/><c r="D103" s="218"/><c r="E103" s="219"/><c r="F103" s="220"/><c r="G103" s="221"/><c r="H103" s="221"/><c r="I103" s="221"/><c r="J103" s="221"/><c r="K103" s="342"/><c r="L103" s="342"/><c r="M103" s="344"/></row><row r="104" spans="2:13" s="33" customFormat="1" ht="30"><c r="B104" s="35" t="str"><f>Translation!$A$187</f><v>Distribution losses and self-consumption</v></c><c r="C104" s="218"/><c r="D104" s="218"/><c r="E104" s="219"/><c r="F104" s="220"/><c r="G104" s="221"/><c r="H104" s="221"/><c r="I104" s="221"/><c r="J104" s="221"/><c r="K104" s="342"/><c r="L104" s="342"/><c r="M104" s="344"/></row><row r="105" spans="2:13" s="33" customFormat="1" ht="15"><c r="B105" s="35" t="str"><f>Translation!A59</f><v>Overall actions</v></c><c r="C105" s="218"/><c r="D105" s="218"/><c r="E105" s="219"/><c r="F105" s="220"/><c r="G105" s="221"/><c r="H105" s="221"/><c r="I105" s="221"/><c r="J105" s="221"/><c r="K105" s="342"/><c r="L105" s="342"/><c r="M105" s="344"/></row><row r="106" spans="2:13" s="33" customFormat="1" ht="7.5" customHeight="1"><c r="B106" s="35"/><c r="C106" s="16"/><c r="D106" s="16"/><c r="E106" s="17"/><c r="F106" s="18"/><c r="G106" s="19"/><c r="H106" s="19"/><c r="I106" s="19"/><c r="J106" s="19"/><c r="K106" s="343"/><c r="L106" s="343"/><c r="M106" s="345"/></row><row r="107" spans="2:13" s="33" customFormat="1" ht="15"><c r="B107" s="197" t="str"><f>Translation!A188</f><v>LAND USE PLANNING</v></c><c r="C107" s="198"/><c r="D107" s="198"/><c r="E107" s="199"/><c r="F107" s="199"/><c r="G107" s="200"/><c r="H107" s="200"/><c r="I107" s="200"/><c r="J107" s="200"/><c r="K107" s="200"/><c r="L107" s="200"/><c r="M107" s="200"/></row><row r="108" spans="2:13" s="33" customFormat="1" ht="15"><c r="B108" s="35" t="str"><f>Translation!A189</f><v>Regional and local strategic planning</v></c><c r="C108" s="218"/><c r="D108" s="218"/><c r="E108" s="219"/><c r="F108" s="220"/><c r="G108" s="221"/><c r="H108" s="221"/><c r="I108" s="221"/><c r="J108" s="221"/><c r="K108" s="323"><f>SUM(H108:H113)</f><v>0</v></c><c r="L108" s="323"><f t="shared" ref="L108:M108" si="0">SUM(I108:I113)</f><v>0</v></c><c r="M108" s="323"><f t="shared" si="0"/><v>0</v></c></row><row r="109" spans="2:13" s="33" customFormat="1" ht="15"><c r="B109" s="35" t="str"><f>Translation!A190</f><v>Transports and mobility planning</v></c><c r="C109" s="218"/><c r="D109" s="218"/><c r="E109" s="219"/><c r="F109" s="220"/><c r="G109" s="221"/><c r="H109" s="221"/><c r="I109" s="221"/><c r="J109" s="221"/><c r="K109" s="342"/><c r="L109" s="342"/><c r="M109" s="342"/></row><row r="110" spans="2:13" s="33" customFormat="1" ht="15"><c r="B110" s="35" t="str"><f>Translation!A191</f><v>Energy infrastructures planning</v></c><c r="C110" s="218"/><c r="D110" s="218"/><c r="E110" s="219"/><c r="F110" s="220"/><c r="G110" s="221"/><c r="H110" s="221"/><c r="I110" s="221"/><c r="J110" s="221"/><c r="K110" s="342"/><c r="L110" s="342"/><c r="M110" s="342"/></row><row r="111" spans="2:13" s="33" customFormat="1" ht="15"><c r="B111" s="35" t="str"><f>Translation!A192</f><v>Renewable energy land use planning</v></c><c r="C111" s="218"/><c r="D111" s="218"/><c r="E111" s="219"/><c r="F111" s="220"/><c r="G111" s="221"/><c r="H111" s="221"/><c r="I111" s="221"/><c r="J111" s="221"/><c r="K111" s="342"/><c r="L111" s="342"/><c r="M111" s="342"/></row><row r="112" spans="2:13" s="33" customFormat="1" ht="15"><c r="B112" s="35" t="str"><f>Translation!A59</f><v>Overall actions</v></c><c r="C112" s="218"/><c r="D112" s="218"/><c r="E112" s="219"/><c r="F112" s="220"/><c r="G112" s="221"/><c r="H112" s="221"/><c r="I112" s="221"/><c r="J112" s="221"/><c r="K112" s="342"/><c r="L112" s="342"/><c r="M112" s="342"/></row><row r="113" spans="2:13" s="33" customFormat="1" ht="7.5" customHeight="1"><c r="B113" s="35"/><c r="C113" s="16"/><c r="D113" s="16"/><c r="E113" s="17"/><c r="F113" s="18"/><c r="G113" s="19"/><c r="H113" s="19"/><c r="I113" s="19"/><c r="J113" s="19"/><c r="K113" s="343"/><c r="L113" s="343"/><c r="M113" s="343"/></row><row r="114" spans="2:13" s="33" customFormat="1" ht="15"><c r="B114" s="197" t="str"><f>Translation!A193</f><v>PUBLIC PROCUREMENT OF PRODUCTS AND SERVICES</v></c><c r="C114" s="198"/><c r="D114" s="198"/><c r="E114" s="199"/><c r="F114" s="199"/><c r="G114" s="200"/><c r="H114" s="200"/><c r="I114" s="200"/><c r="J114" s="200"/><c r="K114" s="200"/><c r="L114" s="200"/><c r="M114" s="200"/></row><row r="115" spans="2:13" s="33" customFormat="1" ht="30"><c r="B115" s="35" t="str"><f>Translation!A194</f><v>Energy efficiency requirements/standards</v></c><c r="C115" s="218"/><c r="D115" s="218"/><c r="E115" s="219"/><c r="F115" s="220"/><c r="G115" s="221"/><c r="H115" s="221"/><c r="I115" s="221"/><c r="J115" s="221"/><c r="K115" s="323"><f>SUM(H115:H118)</f><v>0</v></c><c r="L115" s="323"><f t="shared" ref="L115:M115" si="1">SUM(I115:I118)</f><v>0</v></c><c r="M115" s="323"><f t="shared" si="1"/><v>0</v></c></row><row r="116" spans="2:13" s="33" customFormat="1" ht="30"><c r="B116" s="35" t="str"><f>Translation!A195</f><v>Renewable energy requirements/standards</v></c><c r="C116" s="218"/><c r="D116" s="218"/><c r="E116" s="219"/><c r="F116" s="220"/><c r="G116" s="221"/><c r="H116" s="221"/><c r="I116" s="221"/><c r="J116" s="221"/><c r="K116" s="342"/><c r="L116" s="342"/><c r="M116" s="342"/></row><row r="117" spans="2:13" s="33" customFormat="1" ht="15"><c r="B117" s="35" t="str"><f>Translation!A59</f><v>Overall actions</v></c><c r="C117" s="218"/><c r="D117" s="218"/><c r="E117" s="219"/><c r="F117" s="220"/><c r="G117" s="221"/><c r="H117" s="221"/><c r="I117" s="221"/><c r="J117" s="221"/><c r="K117" s="342"/><c r="L117" s="342"/><c r="M117" s="342"/></row><row r="118" spans="2:13" s="33" customFormat="1" ht="7.5" customHeight="1"><c r="B118" s="35"/><c r="C118" s="16"/><c r="D118" s="16"/><c r="E118" s="17"/><c r="F118" s="18"/><c r="G118" s="19"/><c r="H118" s="19"/><c r="I118" s="19"/><c r="J118" s="19"/><c r="K118" s="343"/><c r="L118" s="343"/><c r="M118" s="343"/></row><row r="119" spans="2:13" s="33" customFormat="1" ht="15"><c r="B119" s="197" t="str"><f>Translation!A196</f><v>CITIZENS AND STAKEHOLDERS</v></c><c r="C119" s="198"/><c r="D119" s="198"/><c r="E119" s="199"/><c r="F119" s="199"/><c r="G119" s="200"/><c r="H119" s="200"/><c r="I119" s="200"/><c r="J119" s="200"/><c r="K119" s="200"/><c r="L119" s="200"/><c r="M119" s="200"/></row><row r="120" spans="2:13" s="33" customFormat="1" ht="15"><c r="B120" s="35" t="str"><f>Translation!A197</f><v>Advisory services</v></c><c r="C120" s="218"/><c r="D120" s="218"/><c r="E120" s="219"/><c r="F120" s="220"/><c r="G120" s="221"/><c r="H120" s="221"/><c r="I120" s="221"/><c r="J120" s="221"/><c r="K120" s="323"><f>SUM(H120:H127)</f><v>0</v></c><c r="L120" s="323"><f t="shared" ref="L120:M120" si="2">SUM(I120:I127)</f><v>0</v></c><c r="M120" s="323"><f t="shared" si="2"/><v>0</v></c></row><row r="121" spans="2:13" s="33" customFormat="1" ht="15"><c r="B121" s="35" t="str"><f>Translation!A198</f><v>Financial support and grants</v></c><c r="C121" s="218"/><c r="D121" s="218"/><c r="E121" s="219"/><c r="F121" s="220"/><c r="G121" s="221"/><c r="H121" s="221"/><c r="I121" s="221"/><c r="J121" s="221"/><c r="K121" s="342"/><c r="L121" s="342"/><c r="M121" s="342"/></row><row r="122" spans="2:13" s="33" customFormat="1" ht="15"><c r="B122" s="35" t="str"><f>Translation!A199</f><v>Awareness raising and networking</v></c><c r="C122" s="218"/><c r="D122" s="218"/><c r="E122" s="219"/><c r="F122" s="220"/><c r="G122" s="221"/><c r="H122" s="221"/><c r="I122" s="221"/><c r="J122" s="221"/><c r="K122" s="342"/><c r="L122" s="342"/><c r="M122" s="342"/></row><row r="123" spans="2:13" s="33" customFormat="1" ht="15"><c r="B123" s="35" t="str"><f>Translation!A200</f><v>Training and education</v></c><c r="C123" s="218"/><c r="D123" s="218"/><c r="E123" s="219"/><c r="F123" s="220"/><c r="G123" s="221"/><c r="H123" s="221"/><c r="I123" s="221"/><c r="J123" s="221"/><c r="K123" s="342"/><c r="L123" s="342"/><c r="M123" s="342"/></row><row r="124" spans="2:13" s="33" customFormat="1" ht="15"><c r="B124" s="35" t="str"><f>Translation!A201</f><v>Monitoring</v></c><c r="C124" s="218"/><c r="D124" s="218"/><c r="E124" s="219"/><c r="F124" s="220"/><c r="G124" s="221"/><c r="H124" s="221"/><c r="I124" s="221"/><c r="J124" s="221"/><c r="K124" s="342"/><c r="L124" s="342"/><c r="M124" s="342"/></row><row r="125" spans="2:13" s="33" customFormat="1" ht="15"><c r="B125" s="35" t="str"><f>Translation!A202</f><v>Legislation</v></c><c r="C125" s="218"/><c r="D125" s="218"/><c r="E125" s="219"/><c r="F125" s="220"/><c r="G125" s="221"/><c r="H125" s="221"/><c r="I125" s="221"/><c r="J125" s="221"/><c r="K125" s="342"/><c r="L125" s="342"/><c r="M125" s="342"/></row><row r="126" spans="2:13" s="33" customFormat="1" ht="15"><c r="B126" s="35" t="str"><f>Translation!A59</f><v>Overall actions</v></c><c r="C126" s="218"/><c r="D126" s="218"/><c r="E126" s="219"/><c r="F126" s="220"/><c r="G126" s="221"/><c r="H126" s="221"/><c r="I126" s="221"/><c r="J126" s="221"/><c r="K126" s="342"/><c r="L126" s="342"/><c r="M126" s="342"/></row><row r="127" spans="2:13" s="33" customFormat="1" ht="7.5" customHeight="1"><c r="B127" s="35"/><c r="C127" s="16"/><c r="D127" s="16"/><c r="E127" s="17"/><c r="F127" s="18"/><c r="G127" s="19"/><c r="H127" s="19"/><c r="I127" s="19"/><c r="J127" s="19"/><c r="K127" s="343"/><c r="L127" s="343"/><c r="M127" s="343"/></row><row r="128" spans="2:13" s="33" customFormat="1" ht="15"><c r="B128" s="197" t="str"><f>Translation!A203</f><v>OTHER SECTORS (please specify)</v></c><c r="C128" s="198"/><c r="D128" s="198"/><c r="E128" s="199"/><c r="F128" s="199"/><c r="G128" s="200"/><c r="H128" s="200"/><c r="I128" s="200"/><c r="J128" s="200"/><c r="K128" s="200"/><c r="L128" s="200"/><c r="M128" s="200"/></row><row r="129" spans="1:13" s="33" customFormat="1" ht="15"><c r="B129" s="155" t="str"><f>Translation!A204</f><v>…</v></c><c r="C129" s="218"/><c r="D129" s="218"/><c r="E129" s="219"/><c r="F129" s="220"/><c r="G129" s="221"/><c r="H129" s="221"/><c r="I129" s="221"/><c r="J129" s="221"/><c r="K129" s="323"><f>SUM(H129:H134)</f><v>0</v></c><c r="L129" s="323"><f>SUM(I129:I134)</f><v>0</v></c><c r="M129" s="323"><f>SUM(J129:J134)</f><v>0</v></c></row><row r="130" spans="1:13" s="33" customFormat="1" ht="15"><c r="B130" s="155" t="str"><f>Translation!A205</f><v>…</v></c><c r="C130" s="218"/><c r="D130" s="218"/><c r="E130" s="219"/><c r="F130" s="220"/><c r="G130" s="221"/><c r="H130" s="221"/><c r="I130" s="221"/><c r="J130" s="221"/><c r="K130" s="342"/><c r="L130" s="342"/><c r="M130" s="342"/></row><row r="131" spans="1:13" s="33" customFormat="1" ht="15"><c r="B131" s="155" t="str"><f>Translation!A206</f><v>…</v></c><c r="C131" s="218"/><c r="D131" s="218"/><c r="E131" s="219"/><c r="F131" s="220"/><c r="G131" s="221"/><c r="H131" s="221"/><c r="I131" s="221"/><c r="J131" s="221"/><c r="K131" s="342"/><c r="L131" s="342"/><c r="M131" s="342"/></row><row r="132" spans="1:13" s="33" customFormat="1" ht="15"><c r="B132" s="155" t="str"><f>Translation!A207</f><v>…</v></c><c r="C132" s="218"/><c r="D132" s="218"/><c r="E132" s="219"/><c r="F132" s="220"/><c r="G132" s="221"/><c r="H132" s="221"/><c r="I132" s="221"/><c r="J132" s="221"/><c r="K132" s="342"/><c r="L132" s="342"/><c r="M132" s="342"/></row><row r="133" spans="1:13" s="33" customFormat="1" ht="15"><c r="B133" s="155" t="str"><f>Translation!A208</f><v>…</v></c><c r="C133" s="218"/><c r="D133" s="218"/><c r="E133" s="219"/><c r="F133" s="220"/><c r="G133" s="221"/><c r="H133" s="221"/><c r="I133" s="221"/><c r="J133" s="221"/><c r="K133" s="342"/><c r="L133" s="342"/><c r="M133" s="342"/></row><row r="134" spans="1:13" s="33" customFormat="1" ht="7.5" customHeight="1"><c r="B134" s="35"/><c r="C134" s="16"/><c r="D134" s="16"/><c r="E134" s="17"/><c r="F134" s="18"/><c r="G134" s="19"/><c r="H134" s="19"/><c r="I134" s="19"/><c r="J134" s="19"/><c r="K134" s="343"/><c r="L134" s="343"/><c r="M134" s="343"/></row><row r="135" spans="1:13" s="33" customFormat="1" ht="15"><c r="B135" s="243" t="str"><f>Translation!A209</f><v>TOTAL</v></c><c r="C135" s="244"/><c r="D135" s="244"/><c r="E135" s="244"/><c r="F135" s="245"/><c r="G135" s="203"><f>SUM(G14:G133)</f><v>0</v></c><c r="H135" s="203"><f>SUM(H14:H133)</f><v>14130.144221595787</v></c><c r="I135" s="203"><f>SUM(I14:I133)</f><v>5701.2766751415402</v></c><c r="J135" s="203"><f>SUM(J14:J133)</f><v>8161.906027635986</v></c><c r="K135" s="36"><f>K14+K37+K43+K52+K79+K92+K108+K115+K120+K129</f><v>13997.937940127495</v></c><c r="L135" s="36"><f>L14+L37+L43+L52+L79+L92+L108+L115+L120+L129</f><v>5208.4408950408952</v></c><c r="M135" s="36"><f>M14+M37+M43+M52+M79+M92+M108+M115+M120+M129</f><v>8127.5023696861917</v></c></row><row r="136" spans="1:13" ht="17.25" customHeight="1"><c r="B136" s="37"/><c r="C136" s="38"/><c r="D136" s="39"/><c r="E136" s="40"/><c r="F136" s="41"/><c r="J136" s="42"/></row><row r="137" spans="1:13" s="101" customFormat="1" ht="36"><c r="A137" s="100" t="s"><v>10</v></c><c r="B137" s="242" t="str"><f>Translation!A210</f><v>WEBSITE</v></c><c r="C137" s="242"/><c r="D137" s="242"/><c r="E137" s="242"/><c r="F137" s="242"/><c r="G137" s="242"/><c r="H137" s="242"/><c r="I137" s="242"/><c r="J137" s="242"/><c r="K137" s="242"/><c r="L137" s="242"/><c r="M137" s="242"/></row><row r="138" spans="1:13" ht="15.75" customHeight="1"><c r="A138" s="43"/><c r="C138" s="44" t="str"><f>Translation!A211</f><v>Direct link to the webpage dedicated to ISEAP (if any)</v></c><c r="D138" s="239"/><c r="E138" s="240"/><c r="F138" s="240"/><c r="G138" s="240"/><c r="H138" s="241"/><c r="I138" s="26"/></row><row r="139" spans="1:13" ht="17.25" customHeight="1"><c r="B139" s="37"/><c r="J139" s="42"/></row><row r="140" spans="1:13" ht="12.75" customHeight="1"><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c r="B141" s="238"/><c r="C141" s="238"/><c r="D141" s="238"/><c r="E141" s="238"/><c r="F141" s="238"/><c r="G141" s="238"/><c r="H141" s="238"/><c r="I141" s="238"/><c r="J141" s="238"/><c r="K141" s="238"/><c r="L141" s="238"/><c r="M141" s="238"/></row><row r="142" spans="1:13" ht="15"><c r="B142" s="238"/><c r="C142" s="238"/><c r="D142" s="238"/><c r="E142" s="238"/><c r="F142" s="238"/><c r="G142" s="238"/><c r="H142" s="238"/><c r="I142" s="238"/><c r="J142" s="238"/><c r="K142" s="238"/><c r="L142" s="238"/><c r="M142" s="238"/></row><row r="534" spans="3:3"><c r="C534" s="338"/></row><row r="537" spans="3:3"><c r="C537" s="338"/></row><row r="540" spans="3:3"><c r="C540" s="338"/></row><row r="543" spans="3:3"><c r="C543" s="338"/></row><row r="547" spans="3:3"><c r="C547" s="338"/></row><row r="550" spans="3:3"><c r="C550" s="338"/></row><row r="553" spans="3:3"><c r="C553" s="338"/></row></sheetData><mergeCells count="67"><mergeCell ref="K129:K134"/><mergeCell ref="L129:L134"/><mergeCell ref="M129:M134"/><mergeCell ref="K115:K118"/><mergeCell ref="L115:L118"/><mergeCell ref="M115:M118"/><mergeCell ref="K120:K127"/><mergeCell ref="L120:L127"/><mergeCell ref="M120:M127"/><mergeCell ref="L92:L106"/><mergeCell ref="M92:M106"/><mergeCell ref="K108:K113"/><mergeCell ref="L108:L113"/><mergeCell ref="M108:M113"/><mergeCell ref="L14:L35"/><mergeCell ref="M14:M35"/><mergeCell ref="K37:K41"/><mergeCell ref="L37:L41"/><mergeCell ref="M37:M41"/><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B43:B44"/><mergeCell ref="B45:B46"/><mergeCell ref="B14:B15"/><mergeCell ref="B16:B19"/><mergeCell ref="B20:B21"/><mergeCell ref="B22:B23"/><mergeCell ref="B24:B25"/><mergeCell ref="L79:L90"/><mergeCell ref="M79:M90"/><mergeCell ref="K92:K106"/><mergeCell ref="B10:M10"/><mergeCell ref="B5:M5"/><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43:L50"/><mergeCell ref="M43:M50"/><mergeCell ref="L52:L77"/><mergeCell ref="M52:M7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2.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zissis</cp:lastModifiedBy>
  <cp:lastPrinted>2011-12-08T15:15:54Z</cp:lastPrinted>
  <dcterms:created xsi:type="dcterms:W3CDTF">2011-03-07T15:38:06Z</dcterms:created>
  <dcterms:modified xsi:type="dcterms:W3CDTF">2012-04-22T19:12:28Z</dcterms:modified>
</cp:coreProperties>
</file>